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项目资料\进行中\2019.11\国土绿化与湿地建设规划-5.15\8.12\"/>
    </mc:Choice>
  </mc:AlternateContent>
  <bookViews>
    <workbookView xWindow="0" yWindow="0" windowWidth="28800" windowHeight="12540"/>
  </bookViews>
  <sheets>
    <sheet name="任务总表" sheetId="10" r:id="rId1"/>
    <sheet name="营造林及森林覆盖率分年度任务" sheetId="25" r:id="rId2"/>
    <sheet name="生态造林进度 " sheetId="14" r:id="rId3"/>
    <sheet name="生态经济林进度 " sheetId="16" r:id="rId4"/>
    <sheet name="村庄绿化和庭院经济林进度" sheetId="18" r:id="rId5"/>
    <sheet name="未成林抚育提升进度 " sheetId="15" r:id="rId6"/>
    <sheet name="退化草原生态修复进度" sheetId="32" r:id="rId7"/>
    <sheet name="湿地进度" sheetId="12" r:id="rId8"/>
    <sheet name="项目投资" sheetId="33" r:id="rId9"/>
  </sheets>
  <definedNames>
    <definedName name="_xlnm.Print_Area" localSheetId="4">村庄绿化和庭院经济林进度!$A$1:$M$32</definedName>
    <definedName name="_xlnm.Print_Area" localSheetId="8">项目投资!$A$1:$H$13</definedName>
    <definedName name="_xlnm.Print_Titles" localSheetId="7">湿地进度!$1:$4</definedName>
  </definedNames>
  <calcPr calcId="152511" calcOnSave="0"/>
</workbook>
</file>

<file path=xl/calcChain.xml><?xml version="1.0" encoding="utf-8"?>
<calcChain xmlns="http://schemas.openxmlformats.org/spreadsheetml/2006/main">
  <c r="L29" i="32" l="1"/>
  <c r="L17" i="32"/>
  <c r="J17" i="32"/>
  <c r="H17" i="32"/>
  <c r="F17" i="32"/>
  <c r="B17" i="32" s="1"/>
  <c r="D17" i="32"/>
  <c r="H8" i="33"/>
  <c r="G8" i="33"/>
  <c r="F8" i="33"/>
  <c r="H7" i="33"/>
  <c r="G7" i="33"/>
  <c r="F7" i="33"/>
  <c r="H6" i="33"/>
  <c r="G6" i="33"/>
  <c r="F6" i="33"/>
  <c r="C19" i="12" l="1"/>
  <c r="I31" i="10"/>
  <c r="I25" i="10"/>
  <c r="I19" i="10"/>
  <c r="I15" i="10"/>
  <c r="I8" i="10"/>
  <c r="I7" i="10"/>
  <c r="H31" i="10"/>
  <c r="H25" i="10"/>
  <c r="H19" i="10"/>
  <c r="H15" i="10"/>
  <c r="H8" i="10"/>
  <c r="H7" i="10"/>
  <c r="G31" i="10"/>
  <c r="G25" i="10"/>
  <c r="G19" i="10"/>
  <c r="G15" i="10"/>
  <c r="G8" i="10"/>
  <c r="G7" i="10"/>
  <c r="H17" i="16"/>
  <c r="I17" i="16"/>
  <c r="E13" i="33"/>
  <c r="G12" i="33"/>
  <c r="F12" i="33"/>
  <c r="E12" i="33" s="1"/>
  <c r="E11" i="33"/>
  <c r="H10" i="33"/>
  <c r="G10" i="33"/>
  <c r="F10" i="33"/>
  <c r="E10" i="33" s="1"/>
  <c r="H9" i="33"/>
  <c r="G9" i="33"/>
  <c r="F9" i="33"/>
  <c r="E9" i="33"/>
  <c r="E8" i="33"/>
  <c r="E7" i="33"/>
  <c r="H5" i="33"/>
  <c r="G5" i="33"/>
  <c r="E6" i="33"/>
  <c r="E32" i="12"/>
  <c r="D32" i="12"/>
  <c r="C32" i="12"/>
  <c r="E31" i="12"/>
  <c r="D31" i="12"/>
  <c r="C31" i="12"/>
  <c r="E30" i="12"/>
  <c r="D30" i="12"/>
  <c r="C30" i="12"/>
  <c r="Q29" i="12"/>
  <c r="P29" i="12"/>
  <c r="O29" i="12"/>
  <c r="N29" i="12"/>
  <c r="M29" i="12"/>
  <c r="L29" i="12"/>
  <c r="K29" i="12"/>
  <c r="J29" i="12"/>
  <c r="D29" i="12" s="1"/>
  <c r="I29" i="12"/>
  <c r="C29" i="12" s="1"/>
  <c r="H29" i="12"/>
  <c r="E29" i="12" s="1"/>
  <c r="G29" i="12"/>
  <c r="F29" i="12"/>
  <c r="E28" i="12"/>
  <c r="D28" i="12"/>
  <c r="C28" i="12"/>
  <c r="E27" i="12"/>
  <c r="D27" i="12"/>
  <c r="C27" i="12"/>
  <c r="E26" i="12"/>
  <c r="D26" i="12"/>
  <c r="C26" i="12"/>
  <c r="E25" i="12"/>
  <c r="D25" i="12"/>
  <c r="C25" i="12"/>
  <c r="E24" i="12"/>
  <c r="D24" i="12"/>
  <c r="C24" i="12"/>
  <c r="Q23" i="12"/>
  <c r="P23" i="12"/>
  <c r="P5" i="12" s="1"/>
  <c r="O23" i="12"/>
  <c r="N23" i="12"/>
  <c r="N5" i="12" s="1"/>
  <c r="M23" i="12"/>
  <c r="L23" i="12"/>
  <c r="K23" i="12"/>
  <c r="J23" i="12"/>
  <c r="I23" i="12"/>
  <c r="H23" i="12"/>
  <c r="E23" i="12" s="1"/>
  <c r="G23" i="12"/>
  <c r="D23" i="12" s="1"/>
  <c r="F23" i="12"/>
  <c r="C23" i="12" s="1"/>
  <c r="E22" i="12"/>
  <c r="D22" i="12"/>
  <c r="C22" i="12"/>
  <c r="E20" i="12"/>
  <c r="D20" i="12"/>
  <c r="C20" i="12"/>
  <c r="E19" i="12"/>
  <c r="D19" i="12"/>
  <c r="E18" i="12"/>
  <c r="D18" i="12"/>
  <c r="C18" i="12"/>
  <c r="Q17" i="12"/>
  <c r="P17" i="12"/>
  <c r="O17" i="12"/>
  <c r="N17" i="12"/>
  <c r="M17" i="12"/>
  <c r="L17" i="12"/>
  <c r="K17" i="12"/>
  <c r="E17" i="12" s="1"/>
  <c r="J17" i="12"/>
  <c r="D17" i="12" s="1"/>
  <c r="I17" i="12"/>
  <c r="C17" i="12" s="1"/>
  <c r="H17" i="12"/>
  <c r="G17" i="12"/>
  <c r="F17" i="12"/>
  <c r="E16" i="12"/>
  <c r="D16" i="12"/>
  <c r="C16" i="12"/>
  <c r="E15" i="12"/>
  <c r="D15" i="12"/>
  <c r="C15" i="12"/>
  <c r="E14" i="12"/>
  <c r="D14" i="12"/>
  <c r="C14" i="12"/>
  <c r="Q13" i="12"/>
  <c r="P13" i="12"/>
  <c r="O13" i="12"/>
  <c r="N13" i="12"/>
  <c r="M13" i="12"/>
  <c r="L13" i="12"/>
  <c r="K13" i="12"/>
  <c r="E13" i="12" s="1"/>
  <c r="J13" i="12"/>
  <c r="D13" i="12" s="1"/>
  <c r="I13" i="12"/>
  <c r="C13" i="12" s="1"/>
  <c r="H13" i="12"/>
  <c r="G13" i="12"/>
  <c r="F13" i="12"/>
  <c r="E12" i="12"/>
  <c r="D12" i="12"/>
  <c r="C12" i="12"/>
  <c r="E11" i="12"/>
  <c r="D11" i="12"/>
  <c r="C11" i="12"/>
  <c r="E10" i="12"/>
  <c r="D10" i="12"/>
  <c r="C10" i="12"/>
  <c r="E9" i="12"/>
  <c r="D9" i="12"/>
  <c r="C9" i="12"/>
  <c r="E8" i="12"/>
  <c r="D8" i="12"/>
  <c r="C8" i="12"/>
  <c r="E7" i="12"/>
  <c r="D7" i="12"/>
  <c r="C7" i="12"/>
  <c r="Q6" i="12"/>
  <c r="P6" i="12"/>
  <c r="O6" i="12"/>
  <c r="O5" i="12" s="1"/>
  <c r="N6" i="12"/>
  <c r="M6" i="12"/>
  <c r="M5" i="12" s="1"/>
  <c r="L6" i="12"/>
  <c r="L5" i="12" s="1"/>
  <c r="K6" i="12"/>
  <c r="K5" i="12" s="1"/>
  <c r="J6" i="12"/>
  <c r="D6" i="12" s="1"/>
  <c r="I6" i="12"/>
  <c r="H6" i="12"/>
  <c r="G6" i="12"/>
  <c r="G5" i="12" s="1"/>
  <c r="F6" i="12"/>
  <c r="C6" i="12"/>
  <c r="Q5" i="12"/>
  <c r="I5" i="12"/>
  <c r="B32" i="32"/>
  <c r="B31" i="32"/>
  <c r="B30" i="32"/>
  <c r="J29" i="32"/>
  <c r="H29" i="32"/>
  <c r="F29" i="32"/>
  <c r="D29" i="32"/>
  <c r="B28" i="32"/>
  <c r="B27" i="32"/>
  <c r="B26" i="32"/>
  <c r="B25" i="32"/>
  <c r="B24" i="32"/>
  <c r="B23" i="32"/>
  <c r="B22" i="32"/>
  <c r="B21" i="32"/>
  <c r="B20" i="32"/>
  <c r="B19" i="32"/>
  <c r="B18" i="32"/>
  <c r="B16" i="32"/>
  <c r="B15" i="32"/>
  <c r="B14" i="32"/>
  <c r="J13" i="32"/>
  <c r="H13" i="32"/>
  <c r="F13" i="32"/>
  <c r="D13" i="32"/>
  <c r="B12" i="32"/>
  <c r="B11" i="32"/>
  <c r="B10" i="32"/>
  <c r="B9" i="32"/>
  <c r="B8" i="32"/>
  <c r="B7" i="32"/>
  <c r="J6" i="32"/>
  <c r="H6" i="32"/>
  <c r="F6" i="32"/>
  <c r="D6" i="32"/>
  <c r="B5" i="32"/>
  <c r="B31" i="15"/>
  <c r="B30" i="15"/>
  <c r="B29" i="15"/>
  <c r="H28" i="15"/>
  <c r="G28" i="15"/>
  <c r="F28" i="15"/>
  <c r="E28" i="15"/>
  <c r="D28" i="15"/>
  <c r="C28" i="15"/>
  <c r="B27" i="15"/>
  <c r="B26" i="15"/>
  <c r="B25" i="15"/>
  <c r="B24" i="15"/>
  <c r="B23" i="15"/>
  <c r="H22" i="15"/>
  <c r="G22" i="15"/>
  <c r="F22" i="15"/>
  <c r="E22" i="15"/>
  <c r="D22" i="15"/>
  <c r="C22" i="15"/>
  <c r="B21" i="15"/>
  <c r="B20" i="15"/>
  <c r="B19" i="15"/>
  <c r="B18" i="15"/>
  <c r="B17" i="15"/>
  <c r="H16" i="15"/>
  <c r="G16" i="15"/>
  <c r="F16" i="15"/>
  <c r="E16" i="15"/>
  <c r="D16" i="15"/>
  <c r="C16" i="15"/>
  <c r="B15" i="15"/>
  <c r="B14" i="15"/>
  <c r="B13" i="15"/>
  <c r="H12" i="15"/>
  <c r="G12" i="15"/>
  <c r="F12" i="15"/>
  <c r="E12" i="15"/>
  <c r="D12" i="15"/>
  <c r="C12" i="15"/>
  <c r="C4" i="15" s="1"/>
  <c r="B11" i="15"/>
  <c r="B10" i="15"/>
  <c r="B9" i="15"/>
  <c r="B8" i="15"/>
  <c r="B7" i="15"/>
  <c r="B6" i="15"/>
  <c r="H5" i="15"/>
  <c r="G5" i="15"/>
  <c r="F5" i="15"/>
  <c r="E5" i="15"/>
  <c r="D5" i="15"/>
  <c r="C5" i="15"/>
  <c r="C32" i="18"/>
  <c r="B32" i="18"/>
  <c r="C31" i="18"/>
  <c r="B31" i="18"/>
  <c r="C30" i="18"/>
  <c r="B30" i="18"/>
  <c r="M29" i="18"/>
  <c r="L29" i="18"/>
  <c r="K29" i="18"/>
  <c r="J29" i="18"/>
  <c r="I29" i="18"/>
  <c r="H29" i="18"/>
  <c r="G29" i="18"/>
  <c r="F29" i="18"/>
  <c r="E29" i="18"/>
  <c r="D29" i="18"/>
  <c r="C28" i="18"/>
  <c r="B28" i="18"/>
  <c r="C27" i="18"/>
  <c r="B27" i="18"/>
  <c r="C26" i="18"/>
  <c r="B26" i="18"/>
  <c r="C25" i="18"/>
  <c r="B25" i="18"/>
  <c r="C24" i="18"/>
  <c r="B24" i="18"/>
  <c r="M23" i="18"/>
  <c r="L23" i="18"/>
  <c r="K23" i="18"/>
  <c r="J23" i="18"/>
  <c r="I23" i="18"/>
  <c r="H23" i="18"/>
  <c r="G23" i="18"/>
  <c r="F23" i="18"/>
  <c r="E23" i="18"/>
  <c r="D23" i="18"/>
  <c r="C22" i="18"/>
  <c r="B22" i="18"/>
  <c r="C21" i="18"/>
  <c r="B21" i="18"/>
  <c r="C20" i="18"/>
  <c r="B20" i="18"/>
  <c r="C19" i="18"/>
  <c r="B19" i="18"/>
  <c r="C18" i="18"/>
  <c r="B18" i="18"/>
  <c r="M17" i="18"/>
  <c r="L17" i="18"/>
  <c r="K17" i="18"/>
  <c r="J17" i="18"/>
  <c r="I17" i="18"/>
  <c r="H17" i="18"/>
  <c r="G17" i="18"/>
  <c r="F17" i="18"/>
  <c r="E17" i="18"/>
  <c r="D17" i="18"/>
  <c r="C16" i="18"/>
  <c r="B16" i="18"/>
  <c r="C15" i="18"/>
  <c r="B15" i="18"/>
  <c r="C14" i="18"/>
  <c r="B14" i="18"/>
  <c r="M13" i="18"/>
  <c r="L13" i="18"/>
  <c r="K13" i="18"/>
  <c r="J13" i="18"/>
  <c r="I13" i="18"/>
  <c r="H13" i="18"/>
  <c r="G13" i="18"/>
  <c r="F13" i="18"/>
  <c r="E13" i="18"/>
  <c r="D13" i="18"/>
  <c r="C12" i="18"/>
  <c r="B12" i="18"/>
  <c r="C11" i="18"/>
  <c r="B11" i="18"/>
  <c r="C10" i="18"/>
  <c r="B10" i="18"/>
  <c r="C9" i="18"/>
  <c r="B9" i="18"/>
  <c r="C8" i="18"/>
  <c r="B8" i="18"/>
  <c r="C7" i="18"/>
  <c r="B7" i="18"/>
  <c r="M6" i="18"/>
  <c r="L6" i="18"/>
  <c r="K6" i="18"/>
  <c r="J6" i="18"/>
  <c r="I6" i="18"/>
  <c r="H6" i="18"/>
  <c r="G6" i="18"/>
  <c r="F6" i="18"/>
  <c r="E6" i="18"/>
  <c r="D6" i="18"/>
  <c r="C32" i="16"/>
  <c r="B32" i="16"/>
  <c r="C31" i="16"/>
  <c r="B31" i="16"/>
  <c r="C30" i="16"/>
  <c r="B30" i="16"/>
  <c r="M29" i="16"/>
  <c r="L29" i="16"/>
  <c r="K29" i="16"/>
  <c r="J29" i="16"/>
  <c r="I29" i="16"/>
  <c r="H29" i="16"/>
  <c r="G29" i="16"/>
  <c r="F29" i="16"/>
  <c r="E29" i="16"/>
  <c r="D29" i="16"/>
  <c r="C28" i="16"/>
  <c r="B28" i="16"/>
  <c r="C27" i="16"/>
  <c r="B27" i="16"/>
  <c r="C26" i="16"/>
  <c r="B26" i="16"/>
  <c r="C25" i="16"/>
  <c r="B25" i="16"/>
  <c r="C24" i="16"/>
  <c r="B24" i="16"/>
  <c r="M23" i="16"/>
  <c r="L23" i="16"/>
  <c r="K23" i="16"/>
  <c r="J23" i="16"/>
  <c r="I23" i="16"/>
  <c r="H23" i="16"/>
  <c r="G23" i="16"/>
  <c r="F23" i="16"/>
  <c r="E23" i="16"/>
  <c r="D23" i="16"/>
  <c r="C22" i="16"/>
  <c r="B22" i="16"/>
  <c r="C21" i="16"/>
  <c r="B21" i="16"/>
  <c r="C20" i="16"/>
  <c r="B20" i="16"/>
  <c r="C19" i="16"/>
  <c r="B19" i="16"/>
  <c r="C18" i="16"/>
  <c r="B18" i="16"/>
  <c r="M17" i="16"/>
  <c r="L17" i="16"/>
  <c r="K17" i="16"/>
  <c r="J17" i="16"/>
  <c r="G17" i="16"/>
  <c r="F17" i="16"/>
  <c r="E17" i="16"/>
  <c r="D17" i="16"/>
  <c r="C16" i="16"/>
  <c r="B16" i="16"/>
  <c r="C15" i="16"/>
  <c r="B15" i="16"/>
  <c r="C14" i="16"/>
  <c r="B14" i="16"/>
  <c r="M13" i="16"/>
  <c r="L13" i="16"/>
  <c r="K13" i="16"/>
  <c r="J13" i="16"/>
  <c r="I13" i="16"/>
  <c r="H13" i="16"/>
  <c r="G13" i="16"/>
  <c r="F13" i="16"/>
  <c r="E13" i="16"/>
  <c r="D13" i="16"/>
  <c r="C12" i="16"/>
  <c r="B12" i="16"/>
  <c r="C11" i="16"/>
  <c r="B11" i="16"/>
  <c r="C10" i="16"/>
  <c r="B10" i="16"/>
  <c r="C9" i="16"/>
  <c r="C8" i="16"/>
  <c r="C7" i="16"/>
  <c r="B7" i="16"/>
  <c r="M6" i="16"/>
  <c r="L6" i="16"/>
  <c r="K6" i="16"/>
  <c r="J6" i="16"/>
  <c r="I6" i="16"/>
  <c r="H6" i="16"/>
  <c r="G6" i="16"/>
  <c r="F6" i="16"/>
  <c r="E6" i="16"/>
  <c r="D6" i="16"/>
  <c r="B31" i="14"/>
  <c r="B30" i="14"/>
  <c r="B29" i="14"/>
  <c r="H28" i="14"/>
  <c r="G28" i="14"/>
  <c r="F28" i="14"/>
  <c r="E28" i="14"/>
  <c r="D28" i="14"/>
  <c r="C28" i="14"/>
  <c r="B27" i="14"/>
  <c r="B26" i="14"/>
  <c r="B25" i="14"/>
  <c r="B24" i="14"/>
  <c r="B23" i="14"/>
  <c r="H22" i="14"/>
  <c r="G22" i="14"/>
  <c r="F22" i="14"/>
  <c r="E22" i="14"/>
  <c r="D22" i="14"/>
  <c r="C22" i="14"/>
  <c r="B21" i="14"/>
  <c r="B20" i="14"/>
  <c r="B19" i="14"/>
  <c r="B18" i="14"/>
  <c r="B17" i="14"/>
  <c r="H16" i="14"/>
  <c r="G16" i="14"/>
  <c r="F16" i="14"/>
  <c r="E16" i="14"/>
  <c r="D16" i="14"/>
  <c r="C16" i="14"/>
  <c r="B15" i="14"/>
  <c r="B14" i="14"/>
  <c r="B13" i="14"/>
  <c r="H12" i="14"/>
  <c r="G12" i="14"/>
  <c r="F12" i="14"/>
  <c r="E12" i="14"/>
  <c r="D12" i="14"/>
  <c r="C12" i="14"/>
  <c r="B11" i="14"/>
  <c r="B10" i="14"/>
  <c r="B9" i="14"/>
  <c r="B8" i="14"/>
  <c r="B7" i="14"/>
  <c r="B6" i="14"/>
  <c r="H5" i="14"/>
  <c r="G5" i="14"/>
  <c r="F5" i="14"/>
  <c r="E5" i="14"/>
  <c r="D5" i="14"/>
  <c r="C5" i="14"/>
  <c r="L30" i="25"/>
  <c r="J30" i="25"/>
  <c r="H30" i="25"/>
  <c r="F30" i="25"/>
  <c r="D30" i="25"/>
  <c r="B30" i="25"/>
  <c r="L24" i="25"/>
  <c r="J24" i="25"/>
  <c r="H24" i="25"/>
  <c r="F24" i="25"/>
  <c r="D24" i="25"/>
  <c r="B24" i="25"/>
  <c r="L18" i="25"/>
  <c r="J18" i="25"/>
  <c r="H18" i="25"/>
  <c r="F18" i="25"/>
  <c r="D18" i="25"/>
  <c r="B18" i="25"/>
  <c r="L14" i="25"/>
  <c r="J14" i="25"/>
  <c r="H14" i="25"/>
  <c r="F14" i="25"/>
  <c r="D14" i="25"/>
  <c r="B14" i="25"/>
  <c r="L7" i="25"/>
  <c r="J7" i="25"/>
  <c r="H7" i="25"/>
  <c r="F7" i="25"/>
  <c r="D7" i="25"/>
  <c r="B7" i="25"/>
  <c r="B6" i="25" s="1"/>
  <c r="L6" i="25"/>
  <c r="F31" i="10"/>
  <c r="E31" i="10"/>
  <c r="D31" i="10"/>
  <c r="C31" i="10"/>
  <c r="B31" i="10"/>
  <c r="F25" i="10"/>
  <c r="E25" i="10"/>
  <c r="D25" i="10"/>
  <c r="C25" i="10"/>
  <c r="B25" i="10"/>
  <c r="F19" i="10"/>
  <c r="F7" i="10" s="1"/>
  <c r="E19" i="10"/>
  <c r="E7" i="10" s="1"/>
  <c r="D19" i="10"/>
  <c r="C19" i="10"/>
  <c r="B19" i="10"/>
  <c r="F15" i="10"/>
  <c r="E15" i="10"/>
  <c r="D15" i="10"/>
  <c r="C15" i="10"/>
  <c r="B15" i="10"/>
  <c r="F8" i="10"/>
  <c r="E8" i="10"/>
  <c r="D8" i="10"/>
  <c r="C8" i="10"/>
  <c r="B8" i="10"/>
  <c r="D7" i="10"/>
  <c r="B13" i="32" l="1"/>
  <c r="B29" i="32"/>
  <c r="B6" i="32"/>
  <c r="C7" i="10"/>
  <c r="B7" i="10"/>
  <c r="J6" i="25"/>
  <c r="H6" i="25"/>
  <c r="F6" i="25"/>
  <c r="D6" i="25"/>
  <c r="B28" i="15"/>
  <c r="G4" i="15"/>
  <c r="H4" i="15"/>
  <c r="B22" i="15"/>
  <c r="F4" i="15"/>
  <c r="E4" i="15"/>
  <c r="D4" i="15"/>
  <c r="B16" i="15"/>
  <c r="B12" i="15"/>
  <c r="B5" i="15"/>
  <c r="C17" i="18"/>
  <c r="C13" i="18"/>
  <c r="I5" i="18"/>
  <c r="C29" i="18"/>
  <c r="M5" i="18"/>
  <c r="B17" i="18"/>
  <c r="C6" i="18"/>
  <c r="G5" i="18"/>
  <c r="C23" i="18"/>
  <c r="K5" i="18"/>
  <c r="B29" i="18"/>
  <c r="L5" i="18"/>
  <c r="B13" i="18"/>
  <c r="H5" i="18"/>
  <c r="B23" i="18"/>
  <c r="F5" i="18"/>
  <c r="B6" i="18"/>
  <c r="M5" i="16"/>
  <c r="K5" i="16"/>
  <c r="L5" i="16"/>
  <c r="J5" i="16"/>
  <c r="I5" i="16"/>
  <c r="H5" i="16"/>
  <c r="C29" i="16"/>
  <c r="B17" i="16"/>
  <c r="F5" i="16"/>
  <c r="G5" i="16"/>
  <c r="B6" i="16"/>
  <c r="B29" i="16"/>
  <c r="B23" i="16"/>
  <c r="C23" i="16"/>
  <c r="C17" i="16"/>
  <c r="B13" i="16"/>
  <c r="E5" i="16"/>
  <c r="C13" i="16"/>
  <c r="D5" i="16"/>
  <c r="C4" i="14"/>
  <c r="B5" i="14"/>
  <c r="B12" i="14"/>
  <c r="G4" i="14"/>
  <c r="H4" i="14"/>
  <c r="B28" i="14"/>
  <c r="B22" i="14"/>
  <c r="F4" i="14"/>
  <c r="B16" i="14"/>
  <c r="E4" i="14"/>
  <c r="D4" i="14"/>
  <c r="E5" i="33"/>
  <c r="J5" i="12"/>
  <c r="D5" i="12" s="1"/>
  <c r="J5" i="18"/>
  <c r="E6" i="12"/>
  <c r="D5" i="18"/>
  <c r="F5" i="33"/>
  <c r="C6" i="16"/>
  <c r="E5" i="18"/>
  <c r="F5" i="12"/>
  <c r="C5" i="12" s="1"/>
  <c r="H5" i="12"/>
  <c r="E5" i="12" s="1"/>
  <c r="B4" i="15" l="1"/>
  <c r="C5" i="18"/>
  <c r="B5" i="18"/>
  <c r="B5" i="16"/>
  <c r="C5" i="16"/>
  <c r="B4" i="14"/>
</calcChain>
</file>

<file path=xl/sharedStrings.xml><?xml version="1.0" encoding="utf-8"?>
<sst xmlns="http://schemas.openxmlformats.org/spreadsheetml/2006/main" count="410" uniqueCount="103">
  <si>
    <t>国土绿化和湿地保护修复规划（2020-2025年）任务汇总表</t>
  </si>
  <si>
    <t>附表1</t>
  </si>
  <si>
    <t>单位：万亩、%</t>
  </si>
  <si>
    <t>单位</t>
  </si>
  <si>
    <t>人工造林</t>
  </si>
  <si>
    <t>未成林抚育提升</t>
  </si>
  <si>
    <t>退化草原生态修复</t>
  </si>
  <si>
    <t>湿地保护修复</t>
  </si>
  <si>
    <t>森林乡村或美丽乡村建设</t>
  </si>
  <si>
    <r>
      <t>地级市不小于</t>
    </r>
    <r>
      <rPr>
        <sz val="11"/>
        <color theme="1"/>
        <rFont val="Arial Narrow"/>
        <family val="2"/>
      </rPr>
      <t>5000</t>
    </r>
    <r>
      <rPr>
        <sz val="11"/>
        <color theme="1"/>
        <rFont val="宋体"/>
        <family val="3"/>
        <charset val="134"/>
      </rPr>
      <t>亩、县级不小于</t>
    </r>
    <r>
      <rPr>
        <sz val="11"/>
        <color theme="1"/>
        <rFont val="Arial Narrow"/>
        <family val="2"/>
      </rPr>
      <t>1000</t>
    </r>
    <r>
      <rPr>
        <sz val="11"/>
        <color theme="1"/>
        <rFont val="宋体"/>
        <family val="3"/>
        <charset val="134"/>
      </rPr>
      <t>亩的城市森林公园或湿地公园建设</t>
    </r>
  </si>
  <si>
    <t>森林覆盖率</t>
  </si>
  <si>
    <t>草原综合植被盖度</t>
  </si>
  <si>
    <t>退耕还湿</t>
  </si>
  <si>
    <t>2025年</t>
  </si>
  <si>
    <t>合计</t>
  </si>
  <si>
    <t>银川市</t>
  </si>
  <si>
    <t>兴庆区</t>
  </si>
  <si>
    <t>金凤区</t>
  </si>
  <si>
    <t>西夏区</t>
  </si>
  <si>
    <t>贺兰县</t>
  </si>
  <si>
    <t>永宁县</t>
  </si>
  <si>
    <t>灵武市</t>
  </si>
  <si>
    <t>石嘴山市</t>
  </si>
  <si>
    <t>大武口区</t>
  </si>
  <si>
    <t>惠农区</t>
  </si>
  <si>
    <t>平罗县</t>
  </si>
  <si>
    <t>吴忠市</t>
  </si>
  <si>
    <t>利通区</t>
  </si>
  <si>
    <t>青铜峡市</t>
  </si>
  <si>
    <t>盐池县</t>
  </si>
  <si>
    <t>同心县</t>
  </si>
  <si>
    <t>红寺堡区</t>
  </si>
  <si>
    <t>固原市</t>
  </si>
  <si>
    <t>原州区</t>
  </si>
  <si>
    <t>西吉县</t>
  </si>
  <si>
    <t>隆德县</t>
  </si>
  <si>
    <t>泾源县</t>
  </si>
  <si>
    <t>彭阳县</t>
  </si>
  <si>
    <t>中卫市</t>
  </si>
  <si>
    <t>沙坡头区</t>
  </si>
  <si>
    <t>中宁县</t>
  </si>
  <si>
    <t>海原县</t>
  </si>
  <si>
    <t>营造林及森林覆盖率分年度任务表</t>
  </si>
  <si>
    <t>附表2</t>
  </si>
  <si>
    <t>2020年</t>
  </si>
  <si>
    <t>2021年</t>
  </si>
  <si>
    <t>2022年</t>
  </si>
  <si>
    <t>2023年</t>
  </si>
  <si>
    <t>2024年</t>
  </si>
  <si>
    <t>营造林</t>
  </si>
  <si>
    <r>
      <rPr>
        <b/>
        <sz val="16"/>
        <color theme="1"/>
        <rFont val="仿宋"/>
        <family val="3"/>
        <charset val="134"/>
      </rPr>
      <t>生态林</t>
    </r>
    <r>
      <rPr>
        <b/>
        <sz val="16"/>
        <color theme="1"/>
        <rFont val="仿宋"/>
        <family val="3"/>
        <charset val="134"/>
      </rPr>
      <t>分年度任务表</t>
    </r>
  </si>
  <si>
    <t>附表2-1</t>
  </si>
  <si>
    <t>单位：万亩</t>
  </si>
  <si>
    <t>总计</t>
  </si>
  <si>
    <t>生态经济林分年度任务表</t>
  </si>
  <si>
    <t>附表2-2</t>
  </si>
  <si>
    <t>枸杞</t>
  </si>
  <si>
    <t>其他经济林</t>
  </si>
  <si>
    <t>村庄绿化和庭院经济林及森林乡村或美丽乡村建设分年度任务表</t>
  </si>
  <si>
    <t>附表2-3</t>
  </si>
  <si>
    <t>单位：万亩、个</t>
  </si>
  <si>
    <t>村庄绿化和庭院经济林</t>
  </si>
  <si>
    <t>未成林抚育提升分年度任务表</t>
  </si>
  <si>
    <t>附表2-4</t>
  </si>
  <si>
    <t>退化草原生态修复及草原综合植被盖度分年度任务表</t>
  </si>
  <si>
    <t>附表3</t>
  </si>
  <si>
    <t>湿地保护修复分年度任务表</t>
  </si>
  <si>
    <t>附表4</t>
  </si>
  <si>
    <t>序号</t>
  </si>
  <si>
    <t>市、县（区）</t>
  </si>
  <si>
    <t>恢复湿地</t>
  </si>
  <si>
    <t>新建湿地公园</t>
  </si>
  <si>
    <t>保有量</t>
  </si>
  <si>
    <t>保护率</t>
  </si>
  <si>
    <t>大武口</t>
  </si>
  <si>
    <t>国土绿化和湿地保护修复规划重点项目汇总表</t>
  </si>
  <si>
    <t>附表5</t>
  </si>
  <si>
    <t>单位：万亩、亿元</t>
  </si>
  <si>
    <t>重点项目</t>
  </si>
  <si>
    <t>建设规模</t>
  </si>
  <si>
    <t>建设内容</t>
  </si>
  <si>
    <t>投资及来源</t>
  </si>
  <si>
    <t>申请中央资金和欧行贷款</t>
  </si>
  <si>
    <t>自治区资金</t>
  </si>
  <si>
    <t>市县及企业自筹</t>
  </si>
  <si>
    <t>北部绿色发展区防护林建设项目</t>
  </si>
  <si>
    <t>中部防沙治沙建设项目</t>
  </si>
  <si>
    <t>南部水源涵养建设项目</t>
  </si>
  <si>
    <t>村庄绿化和庭院经济林建设项目</t>
  </si>
  <si>
    <t>布局在全区2257个行政村，每村面积不少于100亩。</t>
  </si>
  <si>
    <t>生态经济林建设项目</t>
  </si>
  <si>
    <t>枸杞产业基地35万亩，其他经济林产业40万亩。</t>
  </si>
  <si>
    <t>退化草原生态修复项目</t>
  </si>
  <si>
    <t>退化草原生态修复100万亩。</t>
  </si>
  <si>
    <t>自然保护地生态修复建设项目</t>
  </si>
  <si>
    <t>六盘山及外围高密度人工林森林质量精准提升20万亩。人工促进生态修复80万亩。</t>
  </si>
  <si>
    <t>湿地保护修复建设项目</t>
  </si>
  <si>
    <t>退耕还湿36.6万亩，湿地保护修复107.4万亩。</t>
  </si>
  <si>
    <t>新建湿地公园</t>
    <phoneticPr fontId="33" type="noConversion"/>
  </si>
  <si>
    <t>2025年</t>
    <phoneticPr fontId="33" type="noConversion"/>
  </si>
  <si>
    <t>新建防护林32万亩，未成林抚育提升45万亩。</t>
    <phoneticPr fontId="33" type="noConversion"/>
  </si>
  <si>
    <t>新建防风固沙林60万亩，水土保持林50万亩，未成林抚育提升140万亩。</t>
    <phoneticPr fontId="33" type="noConversion"/>
  </si>
  <si>
    <t>新建水源涵养林23万亩，水土保持林85万亩，未成林抚育提升185万亩。</t>
    <phoneticPr fontId="3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</si>
</sst>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7" formatCode="0.00_ "/>
    <numFmt numFmtId="178" formatCode="0_);[Red]\(0\)"/>
    <numFmt numFmtId="179" formatCode="0.00_);[Red]\(0.00\)"/>
    <numFmt numFmtId="181" formatCode="0_ "/>
    <numFmt numFmtId="182" formatCode="0.0_);[Red]\(0.0\)"/>
    <numFmt numFmtId="183" formatCode="0.0"/>
    <numFmt numFmtId="184" formatCode="0.0_ "/>
    <numFmt numFmtId="188" formatCode="0.000_ "/>
  </numFmts>
  <fonts count="34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6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b/>
      <sz val="12"/>
      <color theme="1"/>
      <name val="等线"/>
      <charset val="134"/>
      <scheme val="minor"/>
    </font>
    <font>
      <b/>
      <sz val="12"/>
      <color theme="1"/>
      <name val="Arial Narrow"/>
      <family val="2"/>
    </font>
    <font>
      <sz val="12"/>
      <name val="Arial Narrow"/>
      <family val="2"/>
    </font>
    <font>
      <sz val="12"/>
      <name val="仿宋"/>
      <family val="3"/>
      <charset val="134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sz val="11"/>
      <color rgb="FFFF0000"/>
      <name val="宋体"/>
      <family val="3"/>
      <charset val="134"/>
    </font>
    <font>
      <sz val="11"/>
      <name val="宋体"/>
      <family val="3"/>
      <charset val="134"/>
    </font>
    <font>
      <b/>
      <sz val="16"/>
      <color rgb="FF000000"/>
      <name val="FangSong"/>
      <family val="1"/>
    </font>
    <font>
      <sz val="11"/>
      <name val="仿宋"/>
      <family val="3"/>
      <charset val="134"/>
    </font>
    <font>
      <sz val="9"/>
      <color rgb="FF000000"/>
      <name val="仿宋"/>
      <family val="3"/>
      <charset val="134"/>
    </font>
    <font>
      <sz val="10"/>
      <name val="仿宋"/>
      <family val="3"/>
      <charset val="134"/>
    </font>
    <font>
      <b/>
      <sz val="10"/>
      <name val="仿宋"/>
      <family val="3"/>
      <charset val="134"/>
    </font>
    <font>
      <b/>
      <sz val="11"/>
      <color theme="1"/>
      <name val="等线"/>
      <charset val="134"/>
      <scheme val="minor"/>
    </font>
    <font>
      <sz val="11"/>
      <color theme="1"/>
      <name val="仿宋"/>
      <family val="3"/>
      <charset val="134"/>
    </font>
    <font>
      <b/>
      <sz val="11"/>
      <color theme="1"/>
      <name val="仿宋"/>
      <family val="3"/>
      <charset val="134"/>
    </font>
    <font>
      <b/>
      <sz val="11"/>
      <name val="仿宋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name val="Arial Narrow"/>
      <family val="2"/>
    </font>
    <font>
      <sz val="11"/>
      <color theme="1"/>
      <name val="Arial Narrow"/>
      <family val="2"/>
    </font>
    <font>
      <sz val="11"/>
      <color indexed="8"/>
      <name val="仿宋"/>
      <family val="3"/>
      <charset val="134"/>
    </font>
    <font>
      <sz val="11"/>
      <color theme="1"/>
      <name val="等线"/>
      <charset val="134"/>
      <scheme val="minor"/>
    </font>
    <font>
      <sz val="12"/>
      <name val="宋体"/>
      <family val="3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</cellStyleXfs>
  <cellXfs count="1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179" fontId="8" fillId="0" borderId="5" xfId="0" applyNumberFormat="1" applyFont="1" applyBorder="1" applyAlignment="1">
      <alignment horizontal="center" vertical="center"/>
    </xf>
    <xf numFmtId="179" fontId="8" fillId="0" borderId="6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178" fontId="9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179" fontId="11" fillId="0" borderId="5" xfId="0" applyNumberFormat="1" applyFont="1" applyBorder="1" applyAlignment="1">
      <alignment horizontal="center" vertical="center"/>
    </xf>
    <xf numFmtId="179" fontId="9" fillId="0" borderId="5" xfId="0" applyNumberFormat="1" applyFont="1" applyBorder="1" applyAlignment="1">
      <alignment horizontal="center" vertical="center"/>
    </xf>
    <xf numFmtId="179" fontId="9" fillId="0" borderId="6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179" fontId="9" fillId="0" borderId="5" xfId="0" applyNumberFormat="1" applyFont="1" applyBorder="1" applyAlignment="1">
      <alignment horizontal="center" vertical="center" wrapText="1"/>
    </xf>
    <xf numFmtId="177" fontId="9" fillId="0" borderId="6" xfId="0" applyNumberFormat="1" applyFont="1" applyBorder="1" applyAlignment="1">
      <alignment horizontal="center" vertical="center"/>
    </xf>
    <xf numFmtId="179" fontId="9" fillId="0" borderId="6" xfId="0" applyNumberFormat="1" applyFont="1" applyBorder="1" applyAlignment="1">
      <alignment horizontal="center" vertical="center" wrapText="1"/>
    </xf>
    <xf numFmtId="179" fontId="12" fillId="0" borderId="5" xfId="0" applyNumberFormat="1" applyFont="1" applyBorder="1" applyAlignment="1">
      <alignment horizontal="center" vertical="center"/>
    </xf>
    <xf numFmtId="179" fontId="12" fillId="0" borderId="6" xfId="0" applyNumberFormat="1" applyFont="1" applyBorder="1" applyAlignment="1">
      <alignment horizontal="center" vertical="center"/>
    </xf>
    <xf numFmtId="178" fontId="11" fillId="0" borderId="5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178" fontId="11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179" fontId="11" fillId="0" borderId="8" xfId="0" applyNumberFormat="1" applyFont="1" applyBorder="1" applyAlignment="1">
      <alignment horizontal="center" vertical="center"/>
    </xf>
    <xf numFmtId="179" fontId="9" fillId="0" borderId="8" xfId="0" applyNumberFormat="1" applyFont="1" applyBorder="1" applyAlignment="1">
      <alignment horizontal="center" vertical="center"/>
    </xf>
    <xf numFmtId="179" fontId="9" fillId="0" borderId="9" xfId="0" applyNumberFormat="1" applyFont="1" applyBorder="1" applyAlignment="1">
      <alignment horizontal="center" vertical="center"/>
    </xf>
    <xf numFmtId="0" fontId="13" fillId="0" borderId="0" xfId="6" applyFont="1">
      <alignment vertical="center"/>
    </xf>
    <xf numFmtId="0" fontId="14" fillId="0" borderId="0" xfId="6" applyAlignment="1">
      <alignment horizontal="center" vertical="center"/>
    </xf>
    <xf numFmtId="0" fontId="14" fillId="0" borderId="0" xfId="6">
      <alignment vertical="center"/>
    </xf>
    <xf numFmtId="178" fontId="14" fillId="0" borderId="0" xfId="6" applyNumberFormat="1">
      <alignment vertical="center"/>
    </xf>
    <xf numFmtId="0" fontId="16" fillId="0" borderId="0" xfId="6" applyFont="1" applyAlignment="1">
      <alignment horizontal="center" vertical="center"/>
    </xf>
    <xf numFmtId="0" fontId="17" fillId="0" borderId="0" xfId="6" applyFont="1">
      <alignment vertical="center"/>
    </xf>
    <xf numFmtId="178" fontId="17" fillId="0" borderId="0" xfId="6" applyNumberFormat="1" applyFont="1">
      <alignment vertical="center"/>
    </xf>
    <xf numFmtId="0" fontId="18" fillId="0" borderId="5" xfId="6" applyFont="1" applyBorder="1" applyAlignment="1">
      <alignment horizontal="center" vertical="center" wrapText="1"/>
    </xf>
    <xf numFmtId="178" fontId="18" fillId="0" borderId="5" xfId="6" applyNumberFormat="1" applyFont="1" applyBorder="1" applyAlignment="1">
      <alignment horizontal="center" vertical="center" wrapText="1"/>
    </xf>
    <xf numFmtId="177" fontId="19" fillId="0" borderId="5" xfId="6" applyNumberFormat="1" applyFont="1" applyBorder="1" applyAlignment="1">
      <alignment horizontal="center" vertical="center"/>
    </xf>
    <xf numFmtId="178" fontId="19" fillId="0" borderId="5" xfId="6" applyNumberFormat="1" applyFont="1" applyBorder="1" applyAlignment="1">
      <alignment horizontal="center" vertical="center"/>
    </xf>
    <xf numFmtId="0" fontId="18" fillId="0" borderId="5" xfId="6" applyFont="1" applyBorder="1" applyAlignment="1">
      <alignment horizontal="center" vertical="center"/>
    </xf>
    <xf numFmtId="177" fontId="18" fillId="0" borderId="5" xfId="6" applyNumberFormat="1" applyFont="1" applyBorder="1" applyAlignment="1">
      <alignment horizontal="center" vertical="center"/>
    </xf>
    <xf numFmtId="178" fontId="18" fillId="0" borderId="5" xfId="6" applyNumberFormat="1" applyFont="1" applyBorder="1" applyAlignment="1">
      <alignment horizontal="center" vertical="center"/>
    </xf>
    <xf numFmtId="0" fontId="16" fillId="0" borderId="5" xfId="6" applyFont="1" applyBorder="1" applyAlignment="1">
      <alignment horizontal="center" vertical="center"/>
    </xf>
    <xf numFmtId="0" fontId="16" fillId="0" borderId="0" xfId="6" applyFont="1">
      <alignment vertical="center"/>
    </xf>
    <xf numFmtId="178" fontId="16" fillId="0" borderId="0" xfId="6" applyNumberFormat="1" applyFont="1">
      <alignment vertical="center"/>
    </xf>
    <xf numFmtId="181" fontId="19" fillId="0" borderId="5" xfId="6" applyNumberFormat="1" applyFont="1" applyBorder="1" applyAlignment="1">
      <alignment horizontal="center" vertical="center"/>
    </xf>
    <xf numFmtId="181" fontId="18" fillId="0" borderId="5" xfId="6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179" fontId="23" fillId="0" borderId="5" xfId="0" applyNumberFormat="1" applyFont="1" applyBorder="1" applyAlignment="1">
      <alignment horizontal="center" vertical="center"/>
    </xf>
    <xf numFmtId="182" fontId="23" fillId="0" borderId="5" xfId="0" applyNumberFormat="1" applyFont="1" applyBorder="1" applyAlignment="1">
      <alignment horizontal="center" vertical="center"/>
    </xf>
    <xf numFmtId="182" fontId="16" fillId="0" borderId="5" xfId="0" applyNumberFormat="1" applyFont="1" applyBorder="1" applyAlignment="1">
      <alignment horizontal="center" vertical="center"/>
    </xf>
    <xf numFmtId="179" fontId="16" fillId="0" borderId="5" xfId="0" applyNumberFormat="1" applyFont="1" applyBorder="1" applyAlignment="1">
      <alignment horizontal="center" vertical="center"/>
    </xf>
    <xf numFmtId="178" fontId="23" fillId="0" borderId="5" xfId="0" applyNumberFormat="1" applyFont="1" applyBorder="1" applyAlignment="1">
      <alignment horizontal="center" vertical="center"/>
    </xf>
    <xf numFmtId="182" fontId="16" fillId="2" borderId="5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178" fontId="16" fillId="0" borderId="5" xfId="0" applyNumberFormat="1" applyFont="1" applyBorder="1" applyAlignment="1">
      <alignment horizontal="center" vertical="center"/>
    </xf>
    <xf numFmtId="0" fontId="21" fillId="0" borderId="0" xfId="0" applyFont="1">
      <alignment vertical="center"/>
    </xf>
    <xf numFmtId="0" fontId="24" fillId="0" borderId="0" xfId="7" applyFont="1" applyAlignment="1">
      <alignment horizontal="center" vertical="center"/>
    </xf>
    <xf numFmtId="0" fontId="25" fillId="0" borderId="0" xfId="7" applyFont="1" applyAlignment="1">
      <alignment horizontal="center" vertical="center"/>
    </xf>
    <xf numFmtId="0" fontId="14" fillId="0" borderId="0" xfId="7" applyFont="1" applyAlignment="1">
      <alignment horizontal="center" vertical="center"/>
    </xf>
    <xf numFmtId="0" fontId="24" fillId="0" borderId="0" xfId="7" applyFont="1">
      <alignment vertical="center"/>
    </xf>
    <xf numFmtId="0" fontId="21" fillId="0" borderId="0" xfId="7" applyFont="1" applyAlignment="1">
      <alignment horizontal="left" vertical="center"/>
    </xf>
    <xf numFmtId="0" fontId="21" fillId="0" borderId="0" xfId="7" applyFont="1">
      <alignment vertical="center"/>
    </xf>
    <xf numFmtId="0" fontId="16" fillId="0" borderId="5" xfId="7" applyFont="1" applyBorder="1" applyAlignment="1">
      <alignment horizontal="center" vertical="center" wrapText="1"/>
    </xf>
    <xf numFmtId="0" fontId="23" fillId="0" borderId="5" xfId="7" applyFont="1" applyBorder="1" applyAlignment="1">
      <alignment horizontal="center" vertical="center"/>
    </xf>
    <xf numFmtId="183" fontId="23" fillId="0" borderId="5" xfId="2" applyNumberFormat="1" applyFont="1" applyBorder="1" applyAlignment="1">
      <alignment horizontal="center" vertical="center"/>
    </xf>
    <xf numFmtId="0" fontId="16" fillId="0" borderId="5" xfId="7" applyFont="1" applyBorder="1" applyAlignment="1">
      <alignment horizontal="center" vertical="center"/>
    </xf>
    <xf numFmtId="2" fontId="16" fillId="0" borderId="5" xfId="7" applyNumberFormat="1" applyFont="1" applyBorder="1" applyAlignment="1">
      <alignment horizontal="center" vertical="center"/>
    </xf>
    <xf numFmtId="2" fontId="16" fillId="0" borderId="5" xfId="2" applyNumberFormat="1" applyFont="1" applyBorder="1" applyAlignment="1">
      <alignment horizontal="center" vertical="center"/>
    </xf>
    <xf numFmtId="0" fontId="27" fillId="0" borderId="0" xfId="7" applyFont="1">
      <alignment vertical="center"/>
    </xf>
    <xf numFmtId="184" fontId="25" fillId="0" borderId="0" xfId="7" applyNumberFormat="1" applyFont="1" applyAlignment="1">
      <alignment horizontal="center" vertical="center"/>
    </xf>
    <xf numFmtId="177" fontId="25" fillId="0" borderId="0" xfId="7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1" fillId="0" borderId="0" xfId="0" applyFont="1" applyAlignment="1">
      <alignment horizontal="right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179" fontId="16" fillId="0" borderId="5" xfId="0" applyNumberFormat="1" applyFont="1" applyFill="1" applyBorder="1" applyAlignment="1">
      <alignment horizontal="center" vertical="center"/>
    </xf>
    <xf numFmtId="179" fontId="23" fillId="0" borderId="5" xfId="1" applyNumberFormat="1" applyFont="1" applyBorder="1" applyAlignment="1">
      <alignment horizontal="center" vertical="center"/>
    </xf>
    <xf numFmtId="179" fontId="16" fillId="0" borderId="5" xfId="1" applyNumberFormat="1" applyFont="1" applyBorder="1" applyAlignment="1">
      <alignment horizontal="center" vertical="center"/>
    </xf>
    <xf numFmtId="179" fontId="16" fillId="0" borderId="5" xfId="0" applyNumberFormat="1" applyFont="1" applyFill="1" applyBorder="1" applyAlignment="1" applyProtection="1">
      <alignment horizontal="center" vertical="center" wrapText="1"/>
      <protection locked="0"/>
    </xf>
    <xf numFmtId="179" fontId="3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6" fillId="0" borderId="0" xfId="7" applyFont="1" applyAlignment="1">
      <alignment horizontal="center" vertical="center"/>
    </xf>
    <xf numFmtId="0" fontId="16" fillId="0" borderId="5" xfId="7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0" xfId="6" applyFont="1" applyAlignment="1">
      <alignment horizontal="center" vertical="center"/>
    </xf>
    <xf numFmtId="0" fontId="17" fillId="0" borderId="0" xfId="6" applyFont="1" applyBorder="1" applyAlignment="1">
      <alignment horizontal="center" vertical="center"/>
    </xf>
    <xf numFmtId="0" fontId="18" fillId="0" borderId="5" xfId="6" applyFont="1" applyBorder="1" applyAlignment="1">
      <alignment horizontal="center" vertical="center" wrapText="1"/>
    </xf>
    <xf numFmtId="0" fontId="19" fillId="0" borderId="5" xfId="6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83" fontId="16" fillId="0" borderId="5" xfId="2" applyNumberFormat="1" applyFont="1" applyBorder="1" applyAlignment="1">
      <alignment horizontal="center" vertical="center"/>
    </xf>
    <xf numFmtId="184" fontId="23" fillId="0" borderId="5" xfId="2" applyNumberFormat="1" applyFont="1" applyBorder="1" applyAlignment="1">
      <alignment horizontal="center" vertical="center"/>
    </xf>
    <xf numFmtId="188" fontId="18" fillId="0" borderId="5" xfId="6" applyNumberFormat="1" applyFont="1" applyBorder="1" applyAlignment="1">
      <alignment horizontal="center" vertical="center"/>
    </xf>
  </cellXfs>
  <cellStyles count="9">
    <cellStyle name="百分比" xfId="1" builtinId="5"/>
    <cellStyle name="百分比 2" xfId="2"/>
    <cellStyle name="常规" xfId="0" builtinId="0"/>
    <cellStyle name="常规 2" xfId="5"/>
    <cellStyle name="常规 2 2" xfId="4"/>
    <cellStyle name="常规 3" xfId="6"/>
    <cellStyle name="常规 4" xfId="7"/>
    <cellStyle name="常规 5" xfId="8"/>
    <cellStyle name="常规 5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4"/>
  <sheetViews>
    <sheetView showZeros="0" tabSelected="1" zoomScale="85" zoomScaleNormal="85" workbookViewId="0">
      <selection activeCell="J18" sqref="J18"/>
    </sheetView>
  </sheetViews>
  <sheetFormatPr defaultColWidth="9" defaultRowHeight="13.5"/>
  <cols>
    <col min="1" max="1" width="19.75" customWidth="1"/>
    <col min="2" max="3" width="21" customWidth="1"/>
    <col min="4" max="4" width="21" style="84" customWidth="1"/>
    <col min="5" max="6" width="20.25" customWidth="1"/>
    <col min="7" max="7" width="14.5" customWidth="1"/>
    <col min="8" max="8" width="20.25" customWidth="1"/>
    <col min="9" max="9" width="30.375" customWidth="1"/>
    <col min="10" max="10" width="21.375" customWidth="1"/>
    <col min="11" max="11" width="19.75" customWidth="1"/>
  </cols>
  <sheetData>
    <row r="2" spans="1:11" ht="21.7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7.25" customHeight="1" thickBot="1">
      <c r="A3" s="64" t="s">
        <v>1</v>
      </c>
      <c r="B3" s="65"/>
      <c r="C3" s="85"/>
      <c r="D3" s="65"/>
      <c r="E3" s="67"/>
      <c r="F3" s="65"/>
      <c r="G3" s="65"/>
      <c r="H3" s="65"/>
      <c r="I3" s="65"/>
      <c r="K3" s="65" t="s">
        <v>2</v>
      </c>
    </row>
    <row r="4" spans="1:11" ht="18.75" customHeight="1">
      <c r="A4" s="95" t="s">
        <v>3</v>
      </c>
      <c r="B4" s="95" t="s">
        <v>4</v>
      </c>
      <c r="C4" s="95" t="s">
        <v>5</v>
      </c>
      <c r="D4" s="96" t="s">
        <v>6</v>
      </c>
      <c r="E4" s="94" t="s">
        <v>7</v>
      </c>
      <c r="F4" s="94"/>
      <c r="G4" s="97" t="s">
        <v>98</v>
      </c>
      <c r="H4" s="99" t="s">
        <v>8</v>
      </c>
      <c r="I4" s="99" t="s">
        <v>9</v>
      </c>
      <c r="J4" s="86" t="s">
        <v>10</v>
      </c>
      <c r="K4" s="86" t="s">
        <v>11</v>
      </c>
    </row>
    <row r="5" spans="1:11" s="52" customFormat="1" ht="13.5" customHeight="1">
      <c r="A5" s="95"/>
      <c r="B5" s="95"/>
      <c r="C5" s="95"/>
      <c r="D5" s="96"/>
      <c r="E5" s="96" t="s">
        <v>12</v>
      </c>
      <c r="F5" s="96" t="s">
        <v>7</v>
      </c>
      <c r="G5" s="98"/>
      <c r="H5" s="100"/>
      <c r="I5" s="100"/>
      <c r="J5" s="96" t="s">
        <v>13</v>
      </c>
      <c r="K5" s="96" t="s">
        <v>99</v>
      </c>
    </row>
    <row r="6" spans="1:11" s="52" customFormat="1" ht="5.25" customHeight="1">
      <c r="A6" s="95"/>
      <c r="B6" s="95"/>
      <c r="C6" s="95"/>
      <c r="D6" s="96"/>
      <c r="E6" s="96"/>
      <c r="F6" s="96"/>
      <c r="G6" s="98"/>
      <c r="H6" s="100"/>
      <c r="I6" s="100"/>
      <c r="J6" s="96"/>
      <c r="K6" s="96"/>
    </row>
    <row r="7" spans="1:11" s="51" customFormat="1" ht="15.75" customHeight="1">
      <c r="A7" s="88" t="s">
        <v>14</v>
      </c>
      <c r="B7" s="62">
        <f>B8+B15+B19+B25+B31</f>
        <v>350</v>
      </c>
      <c r="C7" s="62">
        <f>C8+C15+C19+C25+C31</f>
        <v>370</v>
      </c>
      <c r="D7" s="62">
        <f>D8+D15+D19+D25+D31</f>
        <v>100</v>
      </c>
      <c r="E7" s="58">
        <f>E8+E15+E19+E25+E31</f>
        <v>36.629937559687214</v>
      </c>
      <c r="F7" s="58">
        <f>F8+F15+F19+F25+F31</f>
        <v>107.4393936145572</v>
      </c>
      <c r="G7" s="62">
        <f t="shared" ref="G7:I7" si="0">SUM(G8,G15,G19,G25,G31)</f>
        <v>10</v>
      </c>
      <c r="H7" s="62">
        <f t="shared" si="0"/>
        <v>1056</v>
      </c>
      <c r="I7" s="62">
        <f t="shared" si="0"/>
        <v>22</v>
      </c>
      <c r="J7" s="62">
        <v>20</v>
      </c>
      <c r="K7" s="62">
        <v>57.090845131100799</v>
      </c>
    </row>
    <row r="8" spans="1:11" s="51" customFormat="1" ht="15.75" customHeight="1">
      <c r="A8" s="88" t="s">
        <v>15</v>
      </c>
      <c r="B8" s="58">
        <f>SUM(B9:B14)</f>
        <v>39.39</v>
      </c>
      <c r="C8" s="58">
        <f>SUM(C9:C14)</f>
        <v>35.82</v>
      </c>
      <c r="D8" s="58">
        <f>SUM(D9:D14)</f>
        <v>15</v>
      </c>
      <c r="E8" s="58">
        <f>SUM(E9:E14)</f>
        <v>10.735043704460825</v>
      </c>
      <c r="F8" s="58">
        <f>SUM(F9:F14)</f>
        <v>22.102214527331739</v>
      </c>
      <c r="G8" s="62">
        <f t="shared" ref="G8:I8" si="1">G9+G10+G11+G12+G13+G14</f>
        <v>2</v>
      </c>
      <c r="H8" s="62">
        <f t="shared" si="1"/>
        <v>94</v>
      </c>
      <c r="I8" s="62">
        <f t="shared" si="1"/>
        <v>6</v>
      </c>
      <c r="J8" s="90">
        <v>16.9055539845867</v>
      </c>
      <c r="K8" s="59">
        <v>46.753345875308</v>
      </c>
    </row>
    <row r="9" spans="1:11" s="52" customFormat="1" ht="15.75" customHeight="1">
      <c r="A9" s="87" t="s">
        <v>16</v>
      </c>
      <c r="B9" s="61">
        <v>7.6399999999999988</v>
      </c>
      <c r="C9" s="61">
        <v>1.5</v>
      </c>
      <c r="D9" s="89"/>
      <c r="E9" s="61">
        <v>5.1261916887014802</v>
      </c>
      <c r="F9" s="61">
        <v>7.9845802184294001</v>
      </c>
      <c r="G9" s="62"/>
      <c r="H9" s="66">
        <v>10</v>
      </c>
      <c r="I9" s="66">
        <v>1</v>
      </c>
      <c r="J9" s="91">
        <v>9.6204999871963999</v>
      </c>
      <c r="K9" s="60">
        <v>38</v>
      </c>
    </row>
    <row r="10" spans="1:11" s="52" customFormat="1" ht="15.75" customHeight="1">
      <c r="A10" s="87" t="s">
        <v>17</v>
      </c>
      <c r="B10" s="61">
        <v>0.89</v>
      </c>
      <c r="C10" s="61">
        <v>0.61999999999999988</v>
      </c>
      <c r="D10" s="89"/>
      <c r="E10" s="61">
        <v>3.8378960721049203E-2</v>
      </c>
      <c r="F10" s="61">
        <v>2.9</v>
      </c>
      <c r="G10" s="62"/>
      <c r="H10" s="66">
        <v>4</v>
      </c>
      <c r="I10" s="66">
        <v>1</v>
      </c>
      <c r="J10" s="91">
        <v>10.01</v>
      </c>
      <c r="K10" s="60"/>
    </row>
    <row r="11" spans="1:11" s="52" customFormat="1" ht="15.75" customHeight="1">
      <c r="A11" s="87" t="s">
        <v>18</v>
      </c>
      <c r="B11" s="61">
        <v>4.0599999999999996</v>
      </c>
      <c r="C11" s="61">
        <v>3.9999999999999996</v>
      </c>
      <c r="D11" s="89"/>
      <c r="E11" s="61">
        <v>4.5851204094148099E-2</v>
      </c>
      <c r="F11" s="61">
        <v>0</v>
      </c>
      <c r="G11" s="62"/>
      <c r="H11" s="66">
        <v>7</v>
      </c>
      <c r="I11" s="66">
        <v>1</v>
      </c>
      <c r="J11" s="91">
        <v>14.59</v>
      </c>
      <c r="K11" s="60">
        <v>38</v>
      </c>
    </row>
    <row r="12" spans="1:11" s="52" customFormat="1" ht="15.75" customHeight="1">
      <c r="A12" s="87" t="s">
        <v>19</v>
      </c>
      <c r="B12" s="61">
        <v>5.3</v>
      </c>
      <c r="C12" s="61">
        <v>3.5000000000000004</v>
      </c>
      <c r="D12" s="89"/>
      <c r="E12" s="61">
        <v>2.6450091100057098</v>
      </c>
      <c r="F12" s="61">
        <v>5.3480857977336296</v>
      </c>
      <c r="G12" s="62"/>
      <c r="H12" s="66">
        <v>25</v>
      </c>
      <c r="I12" s="66">
        <v>1</v>
      </c>
      <c r="J12" s="91">
        <v>12.7418898147249</v>
      </c>
      <c r="K12" s="60">
        <v>39</v>
      </c>
    </row>
    <row r="13" spans="1:11" s="52" customFormat="1" ht="15.75" customHeight="1">
      <c r="A13" s="87" t="s">
        <v>20</v>
      </c>
      <c r="B13" s="61">
        <v>2.7199999999999998</v>
      </c>
      <c r="C13" s="61">
        <v>2.1999999999999997</v>
      </c>
      <c r="D13" s="89"/>
      <c r="E13" s="61">
        <v>0.97958109851187802</v>
      </c>
      <c r="F13" s="61">
        <v>2.6053275562498999</v>
      </c>
      <c r="G13" s="66">
        <v>1</v>
      </c>
      <c r="H13" s="66">
        <v>18</v>
      </c>
      <c r="I13" s="66">
        <v>1</v>
      </c>
      <c r="J13" s="91">
        <v>9.1059289135774097</v>
      </c>
      <c r="K13" s="60">
        <v>40.4</v>
      </c>
    </row>
    <row r="14" spans="1:11" s="52" customFormat="1" ht="15.75" customHeight="1">
      <c r="A14" s="87" t="s">
        <v>21</v>
      </c>
      <c r="B14" s="61">
        <v>18.779999999999998</v>
      </c>
      <c r="C14" s="61">
        <v>24.000000000000004</v>
      </c>
      <c r="D14" s="89">
        <v>15</v>
      </c>
      <c r="E14" s="61">
        <v>1.90003164242656</v>
      </c>
      <c r="F14" s="61">
        <v>3.2642209549188101</v>
      </c>
      <c r="G14" s="66">
        <v>1</v>
      </c>
      <c r="H14" s="66">
        <v>30</v>
      </c>
      <c r="I14" s="66">
        <v>1</v>
      </c>
      <c r="J14" s="91">
        <v>23.8542518708358</v>
      </c>
      <c r="K14" s="60">
        <v>51</v>
      </c>
    </row>
    <row r="15" spans="1:11" s="51" customFormat="1" ht="15.75" customHeight="1">
      <c r="A15" s="88" t="s">
        <v>22</v>
      </c>
      <c r="B15" s="58">
        <f>B16+B17+B18</f>
        <v>17.099999999999998</v>
      </c>
      <c r="C15" s="58">
        <f>C16+C17+C18</f>
        <v>8.75</v>
      </c>
      <c r="D15" s="58">
        <f>D16+D17+D18</f>
        <v>10.5</v>
      </c>
      <c r="E15" s="58">
        <f>E16+E17+E18</f>
        <v>19.665715118443138</v>
      </c>
      <c r="F15" s="58">
        <f>F16+F17+F18</f>
        <v>28.476743262237409</v>
      </c>
      <c r="G15" s="62">
        <f t="shared" ref="G15:I15" si="2">G16+G17+G18</f>
        <v>1</v>
      </c>
      <c r="H15" s="62">
        <f t="shared" si="2"/>
        <v>79</v>
      </c>
      <c r="I15" s="62">
        <f t="shared" si="2"/>
        <v>3</v>
      </c>
      <c r="J15" s="90">
        <v>8.8907209003653893</v>
      </c>
      <c r="K15" s="59">
        <v>40.884698669309699</v>
      </c>
    </row>
    <row r="16" spans="1:11" s="52" customFormat="1" ht="15.75" customHeight="1">
      <c r="A16" s="87" t="s">
        <v>23</v>
      </c>
      <c r="B16" s="61">
        <v>1.2</v>
      </c>
      <c r="C16" s="61">
        <v>2.15</v>
      </c>
      <c r="D16" s="89"/>
      <c r="E16" s="61">
        <v>0.685629291275478</v>
      </c>
      <c r="F16" s="61">
        <v>6</v>
      </c>
      <c r="G16" s="62"/>
      <c r="H16" s="66">
        <v>5</v>
      </c>
      <c r="I16" s="66">
        <v>1</v>
      </c>
      <c r="J16" s="92">
        <v>5.8970269486297999</v>
      </c>
      <c r="K16" s="60">
        <v>39.5</v>
      </c>
    </row>
    <row r="17" spans="1:11" s="52" customFormat="1" ht="15.75" customHeight="1">
      <c r="A17" s="87" t="s">
        <v>24</v>
      </c>
      <c r="B17" s="61">
        <v>4.5999999999999996</v>
      </c>
      <c r="C17" s="61">
        <v>2.6999999999999997</v>
      </c>
      <c r="D17" s="89"/>
      <c r="E17" s="61">
        <v>2.9031199181471599</v>
      </c>
      <c r="F17" s="61">
        <v>7.8080817491296104</v>
      </c>
      <c r="G17" s="62"/>
      <c r="H17" s="66">
        <v>16</v>
      </c>
      <c r="I17" s="66">
        <v>1</v>
      </c>
      <c r="J17" s="92">
        <v>8.2388280017100897</v>
      </c>
      <c r="K17" s="60">
        <v>41.2</v>
      </c>
    </row>
    <row r="18" spans="1:11" s="52" customFormat="1" ht="15.75" customHeight="1">
      <c r="A18" s="87" t="s">
        <v>25</v>
      </c>
      <c r="B18" s="61">
        <v>11.299999999999999</v>
      </c>
      <c r="C18" s="61">
        <v>3.9</v>
      </c>
      <c r="D18" s="89">
        <v>10.5</v>
      </c>
      <c r="E18" s="61">
        <v>16.076965909020501</v>
      </c>
      <c r="F18" s="61">
        <v>14.6686615131078</v>
      </c>
      <c r="G18" s="66">
        <v>1</v>
      </c>
      <c r="H18" s="66">
        <v>58</v>
      </c>
      <c r="I18" s="66">
        <v>1</v>
      </c>
      <c r="J18" s="93">
        <v>10.6078617477226</v>
      </c>
      <c r="K18" s="60">
        <v>41.8</v>
      </c>
    </row>
    <row r="19" spans="1:11" s="51" customFormat="1" ht="15.75" customHeight="1">
      <c r="A19" s="88" t="s">
        <v>26</v>
      </c>
      <c r="B19" s="58">
        <f>SUM(B20:B24)</f>
        <v>89.659999999999982</v>
      </c>
      <c r="C19" s="58">
        <f>SUM(C20:C24)</f>
        <v>87.3</v>
      </c>
      <c r="D19" s="58">
        <f>SUM(D20:D24)</f>
        <v>64.5</v>
      </c>
      <c r="E19" s="58">
        <f>SUM(E20:E24)</f>
        <v>1.1343499512072801</v>
      </c>
      <c r="F19" s="58">
        <f>SUM(F20:F24)</f>
        <v>48.335317773306137</v>
      </c>
      <c r="G19" s="62">
        <f t="shared" ref="G19:I19" si="3">G20+G21+G22+G23+G24</f>
        <v>3</v>
      </c>
      <c r="H19" s="62">
        <f t="shared" si="3"/>
        <v>209</v>
      </c>
      <c r="I19" s="62">
        <f t="shared" si="3"/>
        <v>5</v>
      </c>
      <c r="J19" s="90">
        <v>20.465937175191701</v>
      </c>
      <c r="K19" s="59">
        <v>55.320387919184398</v>
      </c>
    </row>
    <row r="20" spans="1:11" s="52" customFormat="1" ht="15.75" customHeight="1">
      <c r="A20" s="87" t="s">
        <v>27</v>
      </c>
      <c r="B20" s="61">
        <v>7.2599999999999989</v>
      </c>
      <c r="C20" s="61">
        <v>6.1000000000000005</v>
      </c>
      <c r="D20" s="89">
        <v>2</v>
      </c>
      <c r="E20" s="61">
        <v>9.6958728676920097E-2</v>
      </c>
      <c r="F20" s="61">
        <v>6.2155973872735304</v>
      </c>
      <c r="G20" s="66">
        <v>1</v>
      </c>
      <c r="H20" s="66">
        <v>40</v>
      </c>
      <c r="I20" s="66">
        <v>1</v>
      </c>
      <c r="J20" s="91">
        <v>12.1411471297793</v>
      </c>
      <c r="K20" s="63">
        <v>55</v>
      </c>
    </row>
    <row r="21" spans="1:11" s="52" customFormat="1" ht="15.75" customHeight="1">
      <c r="A21" s="87" t="s">
        <v>28</v>
      </c>
      <c r="B21" s="61">
        <v>7.6500000000000012</v>
      </c>
      <c r="C21" s="61">
        <v>4.8999999999999995</v>
      </c>
      <c r="D21" s="89">
        <v>10</v>
      </c>
      <c r="E21" s="61">
        <v>1.0373912225303601</v>
      </c>
      <c r="F21" s="61">
        <v>25.849720386032601</v>
      </c>
      <c r="G21" s="66">
        <v>1</v>
      </c>
      <c r="H21" s="66">
        <v>40</v>
      </c>
      <c r="I21" s="66">
        <v>1</v>
      </c>
      <c r="J21" s="91">
        <v>14.890183276517</v>
      </c>
      <c r="K21" s="60">
        <v>49.57</v>
      </c>
    </row>
    <row r="22" spans="1:11" s="52" customFormat="1" ht="15.75" customHeight="1">
      <c r="A22" s="87" t="s">
        <v>29</v>
      </c>
      <c r="B22" s="61">
        <v>23</v>
      </c>
      <c r="C22" s="61">
        <v>36.700000000000003</v>
      </c>
      <c r="D22" s="89">
        <v>20</v>
      </c>
      <c r="E22" s="61">
        <v>0</v>
      </c>
      <c r="F22" s="61">
        <v>14.03</v>
      </c>
      <c r="G22" s="66">
        <v>1</v>
      </c>
      <c r="H22" s="66">
        <v>41</v>
      </c>
      <c r="I22" s="66">
        <v>1</v>
      </c>
      <c r="J22" s="91">
        <v>29.785112740144701</v>
      </c>
      <c r="K22" s="60">
        <v>59</v>
      </c>
    </row>
    <row r="23" spans="1:11" s="83" customFormat="1" ht="15.75" customHeight="1">
      <c r="A23" s="87" t="s">
        <v>30</v>
      </c>
      <c r="B23" s="61">
        <v>38.199999999999996</v>
      </c>
      <c r="C23" s="61">
        <v>27.300000000000004</v>
      </c>
      <c r="D23" s="89">
        <v>6</v>
      </c>
      <c r="E23" s="61">
        <v>0</v>
      </c>
      <c r="F23" s="61">
        <v>0</v>
      </c>
      <c r="G23" s="62"/>
      <c r="H23" s="66">
        <v>62</v>
      </c>
      <c r="I23" s="66">
        <v>1</v>
      </c>
      <c r="J23" s="91">
        <v>13.4428765699043</v>
      </c>
      <c r="K23" s="60">
        <v>51.5</v>
      </c>
    </row>
    <row r="24" spans="1:11" s="52" customFormat="1" ht="15.75" customHeight="1">
      <c r="A24" s="87" t="s">
        <v>31</v>
      </c>
      <c r="B24" s="61">
        <v>13.549999999999997</v>
      </c>
      <c r="C24" s="61">
        <v>12.299999999999999</v>
      </c>
      <c r="D24" s="89">
        <v>26.5</v>
      </c>
      <c r="E24" s="61">
        <v>0</v>
      </c>
      <c r="F24" s="61">
        <v>2.2400000000000002</v>
      </c>
      <c r="G24" s="62"/>
      <c r="H24" s="66">
        <v>26</v>
      </c>
      <c r="I24" s="66">
        <v>1</v>
      </c>
      <c r="J24" s="91">
        <v>16.792807471555101</v>
      </c>
      <c r="K24" s="63">
        <v>55.6</v>
      </c>
    </row>
    <row r="25" spans="1:11" s="51" customFormat="1" ht="15.75" customHeight="1">
      <c r="A25" s="88" t="s">
        <v>32</v>
      </c>
      <c r="B25" s="58">
        <f>SUM(B26:B30)</f>
        <v>126.45</v>
      </c>
      <c r="C25" s="58">
        <f>SUM(C26:C30)</f>
        <v>177.73000000000002</v>
      </c>
      <c r="D25" s="58">
        <f>SUM(D26:D30)</f>
        <v>0</v>
      </c>
      <c r="E25" s="58">
        <f>SUM(E26:E30)</f>
        <v>0</v>
      </c>
      <c r="F25" s="58">
        <f>SUM(F26:F30)</f>
        <v>1.44</v>
      </c>
      <c r="G25" s="62">
        <f t="shared" ref="G25:I25" si="4">G26+G27+G28+G29+G30</f>
        <v>2</v>
      </c>
      <c r="H25" s="62">
        <f t="shared" si="4"/>
        <v>491</v>
      </c>
      <c r="I25" s="62">
        <f t="shared" si="4"/>
        <v>5</v>
      </c>
      <c r="J25" s="90">
        <v>32.490180542952302</v>
      </c>
      <c r="K25" s="59">
        <v>90.883553084038994</v>
      </c>
    </row>
    <row r="26" spans="1:11" s="52" customFormat="1" ht="15.75" customHeight="1">
      <c r="A26" s="87" t="s">
        <v>33</v>
      </c>
      <c r="B26" s="61">
        <v>38.729999999999997</v>
      </c>
      <c r="C26" s="61">
        <v>50.499999999999993</v>
      </c>
      <c r="D26" s="89"/>
      <c r="E26" s="61">
        <v>0</v>
      </c>
      <c r="F26" s="61">
        <v>0.65</v>
      </c>
      <c r="G26" s="62"/>
      <c r="H26" s="66">
        <v>92</v>
      </c>
      <c r="I26" s="66">
        <v>1</v>
      </c>
      <c r="J26" s="91">
        <v>28.608444113580301</v>
      </c>
      <c r="K26" s="60">
        <v>85.43</v>
      </c>
    </row>
    <row r="27" spans="1:11" s="52" customFormat="1" ht="15.75" customHeight="1">
      <c r="A27" s="87" t="s">
        <v>34</v>
      </c>
      <c r="B27" s="61">
        <v>29.000000000000004</v>
      </c>
      <c r="C27" s="61">
        <v>33</v>
      </c>
      <c r="D27" s="89"/>
      <c r="E27" s="61">
        <v>0</v>
      </c>
      <c r="F27" s="61">
        <v>0.56000000000000005</v>
      </c>
      <c r="G27" s="62"/>
      <c r="H27" s="66">
        <v>177</v>
      </c>
      <c r="I27" s="66">
        <v>1</v>
      </c>
      <c r="J27" s="91">
        <v>22.548690960302299</v>
      </c>
      <c r="K27" s="60">
        <v>97.45</v>
      </c>
    </row>
    <row r="28" spans="1:11" s="52" customFormat="1" ht="15.75" customHeight="1">
      <c r="A28" s="87" t="s">
        <v>35</v>
      </c>
      <c r="B28" s="61">
        <v>19.05</v>
      </c>
      <c r="C28" s="61">
        <v>22.999999999999996</v>
      </c>
      <c r="D28" s="89"/>
      <c r="E28" s="61">
        <v>0</v>
      </c>
      <c r="F28" s="61">
        <v>0</v>
      </c>
      <c r="G28" s="66">
        <v>1</v>
      </c>
      <c r="H28" s="66">
        <v>68</v>
      </c>
      <c r="I28" s="66">
        <v>1</v>
      </c>
      <c r="J28" s="91">
        <v>38.1828726704356</v>
      </c>
      <c r="K28" s="60">
        <v>98.25</v>
      </c>
    </row>
    <row r="29" spans="1:11" s="52" customFormat="1" ht="15.75" customHeight="1">
      <c r="A29" s="87" t="s">
        <v>36</v>
      </c>
      <c r="B29" s="61">
        <v>7</v>
      </c>
      <c r="C29" s="61">
        <v>31.000000000000004</v>
      </c>
      <c r="D29" s="89"/>
      <c r="E29" s="61">
        <v>0</v>
      </c>
      <c r="F29" s="61">
        <v>0.23</v>
      </c>
      <c r="G29" s="62"/>
      <c r="H29" s="66">
        <v>60</v>
      </c>
      <c r="I29" s="66">
        <v>1</v>
      </c>
      <c r="J29" s="91">
        <v>47.454804553524603</v>
      </c>
      <c r="K29" s="60">
        <v>97.02</v>
      </c>
    </row>
    <row r="30" spans="1:11" s="52" customFormat="1" ht="15.75" customHeight="1">
      <c r="A30" s="87" t="s">
        <v>37</v>
      </c>
      <c r="B30" s="61">
        <v>32.67</v>
      </c>
      <c r="C30" s="61">
        <v>40.230000000000004</v>
      </c>
      <c r="D30" s="89"/>
      <c r="E30" s="61">
        <v>0</v>
      </c>
      <c r="F30" s="61">
        <v>0</v>
      </c>
      <c r="G30" s="66">
        <v>1</v>
      </c>
      <c r="H30" s="66">
        <v>94</v>
      </c>
      <c r="I30" s="66">
        <v>1</v>
      </c>
      <c r="J30" s="91">
        <v>40.046993221176599</v>
      </c>
      <c r="K30" s="60">
        <v>96.01</v>
      </c>
    </row>
    <row r="31" spans="1:11" s="51" customFormat="1" ht="15.75" customHeight="1">
      <c r="A31" s="88" t="s">
        <v>38</v>
      </c>
      <c r="B31" s="58">
        <f>B32+B33+B34</f>
        <v>77.400000000000006</v>
      </c>
      <c r="C31" s="58">
        <f>C32+C33+C34</f>
        <v>60.400000000000006</v>
      </c>
      <c r="D31" s="58">
        <f>D32+D33+D34</f>
        <v>10</v>
      </c>
      <c r="E31" s="58">
        <f>E32+E33+E34</f>
        <v>5.0948287855759702</v>
      </c>
      <c r="F31" s="58">
        <f>F32+F33+F34</f>
        <v>7.0851180516819303</v>
      </c>
      <c r="G31" s="62">
        <f t="shared" ref="G31:I31" si="5">G32+G33+G34</f>
        <v>2</v>
      </c>
      <c r="H31" s="62">
        <f t="shared" si="5"/>
        <v>183</v>
      </c>
      <c r="I31" s="62">
        <f t="shared" si="5"/>
        <v>3</v>
      </c>
      <c r="J31" s="90">
        <v>14.639044103636399</v>
      </c>
      <c r="K31" s="59">
        <v>58.9630207400606</v>
      </c>
    </row>
    <row r="32" spans="1:11" s="52" customFormat="1" ht="15.75" customHeight="1">
      <c r="A32" s="87" t="s">
        <v>39</v>
      </c>
      <c r="B32" s="61">
        <v>26.450000000000003</v>
      </c>
      <c r="C32" s="61">
        <v>25.000000000000004</v>
      </c>
      <c r="D32" s="89"/>
      <c r="E32" s="61">
        <v>1.12120693682517</v>
      </c>
      <c r="F32" s="61">
        <v>3.7072380993712502</v>
      </c>
      <c r="G32" s="62"/>
      <c r="H32" s="66">
        <v>67</v>
      </c>
      <c r="I32" s="66">
        <v>1</v>
      </c>
      <c r="J32" s="91">
        <v>18.302609591507299</v>
      </c>
      <c r="K32" s="60">
        <v>57.23</v>
      </c>
    </row>
    <row r="33" spans="1:11" s="52" customFormat="1" ht="15.75" customHeight="1">
      <c r="A33" s="87" t="s">
        <v>40</v>
      </c>
      <c r="B33" s="61">
        <v>19.350000000000005</v>
      </c>
      <c r="C33" s="61">
        <v>5.8999999999999995</v>
      </c>
      <c r="D33" s="89">
        <v>4</v>
      </c>
      <c r="E33" s="61">
        <v>3.9736218487507999</v>
      </c>
      <c r="F33" s="61">
        <v>3.3778799523106802</v>
      </c>
      <c r="G33" s="66">
        <v>1</v>
      </c>
      <c r="H33" s="66">
        <v>52</v>
      </c>
      <c r="I33" s="66">
        <v>1</v>
      </c>
      <c r="J33" s="91">
        <v>10.788451842970501</v>
      </c>
      <c r="K33" s="60">
        <v>55</v>
      </c>
    </row>
    <row r="34" spans="1:11" s="83" customFormat="1" ht="15.75" customHeight="1">
      <c r="A34" s="87" t="s">
        <v>41</v>
      </c>
      <c r="B34" s="61">
        <v>31.599999999999998</v>
      </c>
      <c r="C34" s="61">
        <v>29.500000000000004</v>
      </c>
      <c r="D34" s="89">
        <v>6</v>
      </c>
      <c r="E34" s="61">
        <v>0</v>
      </c>
      <c r="F34" s="61"/>
      <c r="G34" s="66">
        <v>1</v>
      </c>
      <c r="H34" s="66">
        <v>64</v>
      </c>
      <c r="I34" s="66">
        <v>1</v>
      </c>
      <c r="J34" s="91">
        <v>13.220239832007</v>
      </c>
      <c r="K34" s="60">
        <v>65.41</v>
      </c>
    </row>
  </sheetData>
  <mergeCells count="13">
    <mergeCell ref="A2:K2"/>
    <mergeCell ref="G4:G6"/>
    <mergeCell ref="H4:H6"/>
    <mergeCell ref="I4:I6"/>
    <mergeCell ref="J5:J6"/>
    <mergeCell ref="K5:K6"/>
    <mergeCell ref="E4:F4"/>
    <mergeCell ref="A4:A6"/>
    <mergeCell ref="B4:B6"/>
    <mergeCell ref="C4:C6"/>
    <mergeCell ref="D4:D6"/>
    <mergeCell ref="E5:E6"/>
    <mergeCell ref="F5:F6"/>
  </mergeCells>
  <phoneticPr fontId="33" type="noConversion"/>
  <printOptions horizontalCentered="1" verticalCentered="1"/>
  <pageMargins left="0.78740157480314998" right="0.78740157480314998" top="0.86614173228346403" bottom="0.78740157480314998" header="0.118110236220472" footer="0.118110236220472"/>
  <pageSetup paperSize="9" scale="8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showZeros="0" zoomScale="85" zoomScaleNormal="85" workbookViewId="0">
      <selection activeCell="L7" activeCellId="5" sqref="B7 D7 F7 H7 J7 L7"/>
    </sheetView>
  </sheetViews>
  <sheetFormatPr defaultColWidth="9" defaultRowHeight="13.5"/>
  <cols>
    <col min="1" max="1" width="19.75" style="71" customWidth="1"/>
    <col min="2" max="2" width="10" style="71" customWidth="1"/>
    <col min="3" max="3" width="11" style="71" customWidth="1"/>
    <col min="4" max="4" width="10" style="71" customWidth="1"/>
    <col min="5" max="5" width="11" style="71" customWidth="1"/>
    <col min="6" max="6" width="10" style="71" customWidth="1"/>
    <col min="7" max="7" width="11" style="71" customWidth="1"/>
    <col min="8" max="8" width="10" style="71" customWidth="1"/>
    <col min="9" max="9" width="11" style="71" customWidth="1"/>
    <col min="10" max="10" width="10" style="71" customWidth="1"/>
    <col min="11" max="11" width="11" style="71" customWidth="1"/>
    <col min="12" max="12" width="10" style="71" customWidth="1"/>
    <col min="13" max="13" width="16" style="71" customWidth="1"/>
    <col min="14" max="16384" width="9" style="71"/>
  </cols>
  <sheetData>
    <row r="1" spans="1:18" ht="9" customHeight="1"/>
    <row r="2" spans="1:18" ht="24" customHeight="1">
      <c r="A2" s="101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8" ht="14.25" customHeight="1">
      <c r="A3" s="72" t="s">
        <v>43</v>
      </c>
      <c r="B3" s="72"/>
      <c r="C3" s="73"/>
      <c r="D3" s="73"/>
      <c r="E3" s="73"/>
      <c r="F3" s="73"/>
      <c r="G3" s="73"/>
      <c r="H3" s="73"/>
      <c r="I3" s="73"/>
      <c r="J3" s="73"/>
      <c r="K3" s="73"/>
      <c r="L3" s="73"/>
      <c r="M3" s="73" t="s">
        <v>2</v>
      </c>
      <c r="N3" s="80"/>
      <c r="O3" s="80"/>
      <c r="P3" s="80"/>
      <c r="Q3" s="80"/>
      <c r="R3" s="80"/>
    </row>
    <row r="4" spans="1:18" s="68" customFormat="1" ht="16.5" customHeight="1">
      <c r="A4" s="102" t="s">
        <v>3</v>
      </c>
      <c r="B4" s="102" t="s">
        <v>44</v>
      </c>
      <c r="C4" s="102"/>
      <c r="D4" s="102" t="s">
        <v>45</v>
      </c>
      <c r="E4" s="102"/>
      <c r="F4" s="102" t="s">
        <v>46</v>
      </c>
      <c r="G4" s="102"/>
      <c r="H4" s="102" t="s">
        <v>47</v>
      </c>
      <c r="I4" s="102"/>
      <c r="J4" s="102" t="s">
        <v>48</v>
      </c>
      <c r="K4" s="102"/>
      <c r="L4" s="102" t="s">
        <v>13</v>
      </c>
      <c r="M4" s="102"/>
    </row>
    <row r="5" spans="1:18" s="68" customFormat="1" ht="16.5" customHeight="1">
      <c r="A5" s="102"/>
      <c r="B5" s="74" t="s">
        <v>49</v>
      </c>
      <c r="C5" s="74" t="s">
        <v>10</v>
      </c>
      <c r="D5" s="74" t="s">
        <v>49</v>
      </c>
      <c r="E5" s="74" t="s">
        <v>10</v>
      </c>
      <c r="F5" s="74" t="s">
        <v>49</v>
      </c>
      <c r="G5" s="74" t="s">
        <v>10</v>
      </c>
      <c r="H5" s="74" t="s">
        <v>49</v>
      </c>
      <c r="I5" s="74" t="s">
        <v>10</v>
      </c>
      <c r="J5" s="74" t="s">
        <v>49</v>
      </c>
      <c r="K5" s="74" t="s">
        <v>10</v>
      </c>
      <c r="L5" s="74" t="s">
        <v>49</v>
      </c>
      <c r="M5" s="74" t="s">
        <v>10</v>
      </c>
    </row>
    <row r="6" spans="1:18" s="69" customFormat="1" ht="15.75" customHeight="1">
      <c r="A6" s="75" t="s">
        <v>14</v>
      </c>
      <c r="B6" s="58">
        <f>B7+B14+B18+B24+B30</f>
        <v>120</v>
      </c>
      <c r="C6" s="76">
        <v>15.7989860277118</v>
      </c>
      <c r="D6" s="58">
        <f>D7+D14+D18+D24+D30</f>
        <v>150</v>
      </c>
      <c r="E6" s="76">
        <v>16.8993060770471</v>
      </c>
      <c r="F6" s="58">
        <f>F7+F14+F18+F24+F30</f>
        <v>150</v>
      </c>
      <c r="G6" s="76">
        <v>18</v>
      </c>
      <c r="H6" s="58">
        <f>H7+H14+H18+H24+H30</f>
        <v>100.00000000000001</v>
      </c>
      <c r="I6" s="76">
        <v>18.662609798975801</v>
      </c>
      <c r="J6" s="58">
        <f>J7+J14+J18+J24+J30</f>
        <v>100.00000000000001</v>
      </c>
      <c r="K6" s="76">
        <v>19.325593471569299</v>
      </c>
      <c r="L6" s="58">
        <f>L7+L14+L18+L24+L30</f>
        <v>100.00000000000001</v>
      </c>
      <c r="M6" s="121">
        <v>19.988577144162701</v>
      </c>
    </row>
    <row r="7" spans="1:18" s="69" customFormat="1" ht="15.75" customHeight="1">
      <c r="A7" s="75" t="s">
        <v>15</v>
      </c>
      <c r="B7" s="58">
        <f>SUM(B8:B13)</f>
        <v>9.4600000000000009</v>
      </c>
      <c r="C7" s="76">
        <v>13.029939512207701</v>
      </c>
      <c r="D7" s="58">
        <f>SUM(D8:D13)</f>
        <v>16.4375</v>
      </c>
      <c r="E7" s="76">
        <v>14.072352515607401</v>
      </c>
      <c r="F7" s="58">
        <f>SUM(F8:F13)</f>
        <v>16.4375</v>
      </c>
      <c r="G7" s="76">
        <v>15.114765519006999</v>
      </c>
      <c r="H7" s="58">
        <f>SUM(H8:H13)</f>
        <v>10.958333333333332</v>
      </c>
      <c r="I7" s="76">
        <v>15.714574551617099</v>
      </c>
      <c r="J7" s="58">
        <f>SUM(J8:J13)</f>
        <v>10.958333333333332</v>
      </c>
      <c r="K7" s="76">
        <v>16.314383584227301</v>
      </c>
      <c r="L7" s="58">
        <f>SUM(L8:L13)</f>
        <v>10.958333333333332</v>
      </c>
      <c r="M7" s="76">
        <v>16.914192616837401</v>
      </c>
      <c r="N7" s="81"/>
    </row>
    <row r="8" spans="1:18" s="68" customFormat="1" ht="15.75" customHeight="1">
      <c r="A8" s="77" t="s">
        <v>16</v>
      </c>
      <c r="B8" s="78">
        <v>2.44</v>
      </c>
      <c r="C8" s="120">
        <v>6.2177906893245503</v>
      </c>
      <c r="D8" s="79">
        <v>1.675</v>
      </c>
      <c r="E8" s="120">
        <v>6.7243102711363703</v>
      </c>
      <c r="F8" s="79">
        <v>1.675</v>
      </c>
      <c r="G8" s="120">
        <v>7.2308298529481903</v>
      </c>
      <c r="H8" s="79">
        <v>1.1166666666666667</v>
      </c>
      <c r="I8" s="120">
        <v>8.0822269575770704</v>
      </c>
      <c r="J8" s="79">
        <v>1.1166666666666667</v>
      </c>
      <c r="K8" s="120">
        <v>8.9336240622059506</v>
      </c>
      <c r="L8" s="79">
        <v>1.1166666666666667</v>
      </c>
      <c r="M8" s="120">
        <v>9.7850211668348308</v>
      </c>
      <c r="N8" s="81"/>
    </row>
    <row r="9" spans="1:18" s="68" customFormat="1" ht="15.75" customHeight="1">
      <c r="A9" s="77" t="s">
        <v>17</v>
      </c>
      <c r="B9" s="78">
        <v>0.11</v>
      </c>
      <c r="C9" s="120">
        <v>8.0921105611129498</v>
      </c>
      <c r="D9" s="79">
        <v>0.35</v>
      </c>
      <c r="E9" s="120">
        <v>8.2702724051391296</v>
      </c>
      <c r="F9" s="79">
        <v>0.35</v>
      </c>
      <c r="G9" s="120">
        <v>8.4484342491653095</v>
      </c>
      <c r="H9" s="79">
        <v>0.23333333333333334</v>
      </c>
      <c r="I9" s="120">
        <v>8.8873780017489103</v>
      </c>
      <c r="J9" s="79">
        <v>0.23333333333333334</v>
      </c>
      <c r="K9" s="120">
        <v>9.3263217543325094</v>
      </c>
      <c r="L9" s="79">
        <v>0.23333333333333334</v>
      </c>
      <c r="M9" s="120">
        <v>9.7652655069161192</v>
      </c>
      <c r="N9" s="82"/>
    </row>
    <row r="10" spans="1:18" s="68" customFormat="1" ht="15.75" customHeight="1">
      <c r="A10" s="77" t="s">
        <v>18</v>
      </c>
      <c r="B10" s="78">
        <v>2.76</v>
      </c>
      <c r="C10" s="120">
        <v>11.5682445991831</v>
      </c>
      <c r="D10" s="79">
        <v>1.325</v>
      </c>
      <c r="E10" s="120">
        <v>12.1657179584397</v>
      </c>
      <c r="F10" s="79">
        <v>1.325</v>
      </c>
      <c r="G10" s="120">
        <v>12.7631913176963</v>
      </c>
      <c r="H10" s="79">
        <v>0.8833333333333333</v>
      </c>
      <c r="I10" s="120">
        <v>13.3787368512381</v>
      </c>
      <c r="J10" s="79">
        <v>0.8833333333333333</v>
      </c>
      <c r="K10" s="120">
        <v>13.99428238478</v>
      </c>
      <c r="L10" s="79">
        <v>0.8833333333333333</v>
      </c>
      <c r="M10" s="120">
        <v>14.6098279183219</v>
      </c>
      <c r="N10" s="81"/>
    </row>
    <row r="11" spans="1:18" s="68" customFormat="1" ht="15.75" customHeight="1">
      <c r="A11" s="77" t="s">
        <v>19</v>
      </c>
      <c r="B11" s="78">
        <v>0.5</v>
      </c>
      <c r="C11" s="120">
        <v>9.7044788452026491</v>
      </c>
      <c r="D11" s="79">
        <v>2.0750000000000002</v>
      </c>
      <c r="E11" s="120">
        <v>10.3416987050933</v>
      </c>
      <c r="F11" s="79">
        <v>2.0750000000000002</v>
      </c>
      <c r="G11" s="120">
        <v>10.9789185649839</v>
      </c>
      <c r="H11" s="79">
        <v>1.3833333333333333</v>
      </c>
      <c r="I11" s="120">
        <v>11.5665756482309</v>
      </c>
      <c r="J11" s="79">
        <v>1.3833333333333333</v>
      </c>
      <c r="K11" s="120">
        <v>12.154232731477901</v>
      </c>
      <c r="L11" s="79">
        <v>1.3833333333333333</v>
      </c>
      <c r="M11" s="120">
        <v>12.7418898147249</v>
      </c>
      <c r="N11" s="81"/>
    </row>
    <row r="12" spans="1:18" s="68" customFormat="1" ht="15.75" customHeight="1">
      <c r="A12" s="77" t="s">
        <v>20</v>
      </c>
      <c r="B12" s="78">
        <v>0.56999999999999995</v>
      </c>
      <c r="C12" s="120">
        <v>6.8889398044201</v>
      </c>
      <c r="D12" s="79">
        <v>1.0874999999999999</v>
      </c>
      <c r="E12" s="120">
        <v>7.4044695478297298</v>
      </c>
      <c r="F12" s="79">
        <v>1.0874999999999999</v>
      </c>
      <c r="G12" s="120">
        <v>7.9199992912393604</v>
      </c>
      <c r="H12" s="79">
        <v>0.72499999999999998</v>
      </c>
      <c r="I12" s="120">
        <v>8.3153091653520406</v>
      </c>
      <c r="J12" s="79">
        <v>0.72499999999999998</v>
      </c>
      <c r="K12" s="120">
        <v>8.7106190394647296</v>
      </c>
      <c r="L12" s="79">
        <v>0.72499999999999998</v>
      </c>
      <c r="M12" s="120">
        <v>9.1059289135774097</v>
      </c>
      <c r="N12" s="81"/>
    </row>
    <row r="13" spans="1:18" s="68" customFormat="1" ht="15.75" customHeight="1">
      <c r="A13" s="77" t="s">
        <v>21</v>
      </c>
      <c r="B13" s="78">
        <v>3.08</v>
      </c>
      <c r="C13" s="120">
        <v>18.601365852669499</v>
      </c>
      <c r="D13" s="79">
        <v>9.9250000000000007</v>
      </c>
      <c r="E13" s="120">
        <v>20.292118610262001</v>
      </c>
      <c r="F13" s="79">
        <v>9.9250000000000007</v>
      </c>
      <c r="G13" s="120">
        <v>21.982871367854401</v>
      </c>
      <c r="H13" s="79">
        <v>6.6166666666666663</v>
      </c>
      <c r="I13" s="120">
        <v>22.606664868848199</v>
      </c>
      <c r="J13" s="79">
        <v>6.6166666666666663</v>
      </c>
      <c r="K13" s="120">
        <v>23.230458369842001</v>
      </c>
      <c r="L13" s="79">
        <v>6.6166666666666663</v>
      </c>
      <c r="M13" s="120">
        <v>23.8542518708358</v>
      </c>
      <c r="N13" s="81"/>
    </row>
    <row r="14" spans="1:18" s="69" customFormat="1" ht="15.75" customHeight="1">
      <c r="A14" s="75" t="s">
        <v>22</v>
      </c>
      <c r="B14" s="58">
        <f>B15+B16+B17</f>
        <v>2.25</v>
      </c>
      <c r="C14" s="76">
        <v>6.3241272785470102</v>
      </c>
      <c r="D14" s="58">
        <f>D15+D16+D17</f>
        <v>5.9</v>
      </c>
      <c r="E14" s="76">
        <v>6.7242618991886403</v>
      </c>
      <c r="F14" s="58">
        <f>F15+F16+F17</f>
        <v>5.9</v>
      </c>
      <c r="G14" s="76">
        <v>7.1243965198302703</v>
      </c>
      <c r="H14" s="58">
        <f>H15+H16+H17</f>
        <v>3.9333333333333336</v>
      </c>
      <c r="I14" s="76">
        <v>7.7033584001167803</v>
      </c>
      <c r="J14" s="58">
        <f>J15+J16+J17</f>
        <v>3.9333333333333336</v>
      </c>
      <c r="K14" s="76">
        <v>8.2823202804032903</v>
      </c>
      <c r="L14" s="58">
        <f>L15+L16+L17</f>
        <v>3.9333333333333336</v>
      </c>
      <c r="M14" s="76">
        <v>8.8612821606898091</v>
      </c>
      <c r="N14" s="81"/>
    </row>
    <row r="15" spans="1:18" s="68" customFormat="1" ht="15.75" customHeight="1">
      <c r="A15" s="77" t="s">
        <v>23</v>
      </c>
      <c r="B15" s="78">
        <v>0.85</v>
      </c>
      <c r="C15" s="120">
        <v>4.3366655261577698</v>
      </c>
      <c r="D15" s="79">
        <v>0.625</v>
      </c>
      <c r="E15" s="120">
        <v>4.7168831076791404</v>
      </c>
      <c r="F15" s="79">
        <v>0.625</v>
      </c>
      <c r="G15" s="120">
        <v>5.0971006892005004</v>
      </c>
      <c r="H15" s="79">
        <v>0.41666666666666663</v>
      </c>
      <c r="I15" s="120">
        <v>5.32164139360171</v>
      </c>
      <c r="J15" s="79">
        <v>0.41666666666666663</v>
      </c>
      <c r="K15" s="120">
        <v>5.5461820980029097</v>
      </c>
      <c r="L15" s="79">
        <v>0.41666666666666663</v>
      </c>
      <c r="M15" s="120">
        <v>5.7707228024041202</v>
      </c>
      <c r="N15" s="81"/>
    </row>
    <row r="16" spans="1:18" s="68" customFormat="1" ht="15.75" customHeight="1">
      <c r="A16" s="77" t="s">
        <v>24</v>
      </c>
      <c r="B16" s="78">
        <v>0.3</v>
      </c>
      <c r="C16" s="120">
        <v>5.2588516530351797</v>
      </c>
      <c r="D16" s="79">
        <v>1.75</v>
      </c>
      <c r="E16" s="120">
        <v>5.7726190999612896</v>
      </c>
      <c r="F16" s="79">
        <v>1.75</v>
      </c>
      <c r="G16" s="120">
        <v>6.2863865468873898</v>
      </c>
      <c r="H16" s="79">
        <v>1.1666666666666667</v>
      </c>
      <c r="I16" s="120">
        <v>6.9372003651616199</v>
      </c>
      <c r="J16" s="79">
        <v>1.1666666666666667</v>
      </c>
      <c r="K16" s="120">
        <v>7.5880141834358596</v>
      </c>
      <c r="L16" s="79">
        <v>1.1666666666666667</v>
      </c>
      <c r="M16" s="120">
        <v>8.2388280017100897</v>
      </c>
      <c r="N16" s="81"/>
    </row>
    <row r="17" spans="1:14" s="68" customFormat="1" ht="15.75" customHeight="1">
      <c r="A17" s="77" t="s">
        <v>25</v>
      </c>
      <c r="B17" s="78">
        <v>1.1000000000000001</v>
      </c>
      <c r="C17" s="120">
        <v>7.79107002510663</v>
      </c>
      <c r="D17" s="79">
        <v>3.5249999999999999</v>
      </c>
      <c r="E17" s="120">
        <v>8.1416453406567104</v>
      </c>
      <c r="F17" s="79">
        <v>3.5249999999999999</v>
      </c>
      <c r="G17" s="120">
        <v>8.4922206562067899</v>
      </c>
      <c r="H17" s="79">
        <v>2.35</v>
      </c>
      <c r="I17" s="120">
        <v>9.1974343533787195</v>
      </c>
      <c r="J17" s="79">
        <v>2.35</v>
      </c>
      <c r="K17" s="120">
        <v>9.9026480505506491</v>
      </c>
      <c r="L17" s="79">
        <v>2.35</v>
      </c>
      <c r="M17" s="120">
        <v>10.6078617477226</v>
      </c>
      <c r="N17" s="81"/>
    </row>
    <row r="18" spans="1:14" s="69" customFormat="1" ht="15.75" customHeight="1">
      <c r="A18" s="75" t="s">
        <v>26</v>
      </c>
      <c r="B18" s="58">
        <f>SUM(B19:B23)</f>
        <v>31.509999999999998</v>
      </c>
      <c r="C18" s="76">
        <v>17.3489196936358</v>
      </c>
      <c r="D18" s="58">
        <f>SUM(D19:D23)</f>
        <v>36.362499999999997</v>
      </c>
      <c r="E18" s="76">
        <v>18.129146270580001</v>
      </c>
      <c r="F18" s="58">
        <f>SUM(F19:F23)</f>
        <v>36.362499999999997</v>
      </c>
      <c r="G18" s="76">
        <v>18.9093728475242</v>
      </c>
      <c r="H18" s="58">
        <f>SUM(H19:H23)</f>
        <v>24.241666666666667</v>
      </c>
      <c r="I18" s="76">
        <v>19.427697449422801</v>
      </c>
      <c r="J18" s="58">
        <f>SUM(J19:J23)</f>
        <v>24.241666666666667</v>
      </c>
      <c r="K18" s="76">
        <v>19.9460220513214</v>
      </c>
      <c r="L18" s="58">
        <f>SUM(L19:L23)</f>
        <v>24.241666666666667</v>
      </c>
      <c r="M18" s="76">
        <v>20.464346653220002</v>
      </c>
      <c r="N18" s="81"/>
    </row>
    <row r="19" spans="1:14" s="68" customFormat="1" ht="15.75" customHeight="1">
      <c r="A19" s="77" t="s">
        <v>27</v>
      </c>
      <c r="B19" s="78">
        <v>2.86</v>
      </c>
      <c r="C19" s="120">
        <v>7.71386677359492</v>
      </c>
      <c r="D19" s="79">
        <v>2.625</v>
      </c>
      <c r="E19" s="120">
        <v>8.6038274502325596</v>
      </c>
      <c r="F19" s="79">
        <v>2.625</v>
      </c>
      <c r="G19" s="120">
        <v>9.4937881268702107</v>
      </c>
      <c r="H19" s="79">
        <v>1.75</v>
      </c>
      <c r="I19" s="120">
        <v>10.368211528195101</v>
      </c>
      <c r="J19" s="79">
        <v>1.75</v>
      </c>
      <c r="K19" s="120">
        <v>11.2426349295199</v>
      </c>
      <c r="L19" s="79">
        <v>1.75</v>
      </c>
      <c r="M19" s="120">
        <v>12.117058330844801</v>
      </c>
      <c r="N19" s="81"/>
    </row>
    <row r="20" spans="1:14" s="68" customFormat="1" ht="15.75" customHeight="1">
      <c r="A20" s="77" t="s">
        <v>28</v>
      </c>
      <c r="B20" s="78">
        <v>1.95</v>
      </c>
      <c r="C20" s="120">
        <v>12.2765479359275</v>
      </c>
      <c r="D20" s="79">
        <v>2.6500000000000004</v>
      </c>
      <c r="E20" s="120">
        <v>12.7814461864085</v>
      </c>
      <c r="F20" s="79">
        <v>2.6500000000000004</v>
      </c>
      <c r="G20" s="120">
        <v>13.2863444368896</v>
      </c>
      <c r="H20" s="79">
        <v>1.7666666666666666</v>
      </c>
      <c r="I20" s="120">
        <v>13.820957383432001</v>
      </c>
      <c r="J20" s="79">
        <v>1.7666666666666666</v>
      </c>
      <c r="K20" s="120">
        <v>14.355570329974499</v>
      </c>
      <c r="L20" s="79">
        <v>1.7666666666666666</v>
      </c>
      <c r="M20" s="120">
        <v>14.890183276517</v>
      </c>
      <c r="N20" s="81"/>
    </row>
    <row r="21" spans="1:14" s="68" customFormat="1" ht="15.75" customHeight="1">
      <c r="A21" s="77" t="s">
        <v>29</v>
      </c>
      <c r="B21" s="78">
        <v>11.1</v>
      </c>
      <c r="C21" s="120">
        <v>27.345462031644399</v>
      </c>
      <c r="D21" s="79">
        <v>12.15</v>
      </c>
      <c r="E21" s="120">
        <v>28.146536514384898</v>
      </c>
      <c r="F21" s="79">
        <v>12.15</v>
      </c>
      <c r="G21" s="120">
        <v>28.947610997125398</v>
      </c>
      <c r="H21" s="79">
        <v>8.1000000000000014</v>
      </c>
      <c r="I21" s="120">
        <v>29.226778244798499</v>
      </c>
      <c r="J21" s="79">
        <v>8.1000000000000014</v>
      </c>
      <c r="K21" s="120">
        <v>29.5059454924716</v>
      </c>
      <c r="L21" s="79">
        <v>8.1000000000000014</v>
      </c>
      <c r="M21" s="120">
        <v>29.785112740144701</v>
      </c>
      <c r="N21" s="81"/>
    </row>
    <row r="22" spans="1:14" s="70" customFormat="1" ht="15.75" customHeight="1">
      <c r="A22" s="77" t="s">
        <v>30</v>
      </c>
      <c r="B22" s="78">
        <v>11.1</v>
      </c>
      <c r="C22" s="120">
        <v>9.2574800610616705</v>
      </c>
      <c r="D22" s="79">
        <v>13.6</v>
      </c>
      <c r="E22" s="120">
        <v>10.201653306680999</v>
      </c>
      <c r="F22" s="79">
        <v>13.6</v>
      </c>
      <c r="G22" s="120">
        <v>11.145826552300401</v>
      </c>
      <c r="H22" s="79">
        <v>9.0666666666666664</v>
      </c>
      <c r="I22" s="120">
        <v>11.9115098915017</v>
      </c>
      <c r="J22" s="79">
        <v>9.0666666666666664</v>
      </c>
      <c r="K22" s="120">
        <v>12.677193230703001</v>
      </c>
      <c r="L22" s="79">
        <v>9.0666666666666664</v>
      </c>
      <c r="M22" s="120">
        <v>13.4428765699043</v>
      </c>
      <c r="N22" s="81"/>
    </row>
    <row r="23" spans="1:14" s="68" customFormat="1" ht="15.75" customHeight="1">
      <c r="A23" s="77" t="s">
        <v>31</v>
      </c>
      <c r="B23" s="78">
        <v>4.5</v>
      </c>
      <c r="C23" s="120">
        <v>13.960501352783499</v>
      </c>
      <c r="D23" s="79">
        <v>5.3374999999999995</v>
      </c>
      <c r="E23" s="120">
        <v>14.573902754350801</v>
      </c>
      <c r="F23" s="79">
        <v>5.3374999999999995</v>
      </c>
      <c r="G23" s="120">
        <v>15.187304155918</v>
      </c>
      <c r="H23" s="79">
        <v>3.5583333333333336</v>
      </c>
      <c r="I23" s="120">
        <v>15.7224719277971</v>
      </c>
      <c r="J23" s="79">
        <v>3.5583333333333336</v>
      </c>
      <c r="K23" s="120">
        <v>16.257639699676101</v>
      </c>
      <c r="L23" s="79">
        <v>3.5583333333333336</v>
      </c>
      <c r="M23" s="120">
        <v>16.792807471555101</v>
      </c>
      <c r="N23" s="81"/>
    </row>
    <row r="24" spans="1:14" s="69" customFormat="1" ht="15.75" customHeight="1">
      <c r="A24" s="75" t="s">
        <v>32</v>
      </c>
      <c r="B24" s="58">
        <f>SUM(B25:B29)</f>
        <v>61.68</v>
      </c>
      <c r="C24" s="76">
        <v>24.361076656337001</v>
      </c>
      <c r="D24" s="58">
        <f>SUM(D25:D29)</f>
        <v>60.625</v>
      </c>
      <c r="E24" s="76">
        <v>26.8401487812704</v>
      </c>
      <c r="F24" s="58">
        <f>SUM(F25:F29)</f>
        <v>60.625</v>
      </c>
      <c r="G24" s="76">
        <v>29.3192209062037</v>
      </c>
      <c r="H24" s="58">
        <f>SUM(H25:H29)</f>
        <v>40.416666666666671</v>
      </c>
      <c r="I24" s="76">
        <v>30.376207451786598</v>
      </c>
      <c r="J24" s="58">
        <f>SUM(J25:J29)</f>
        <v>40.416666666666671</v>
      </c>
      <c r="K24" s="76">
        <v>31.4331939973695</v>
      </c>
      <c r="L24" s="58">
        <f>SUM(L25:L29)</f>
        <v>40.416666666666671</v>
      </c>
      <c r="M24" s="76">
        <v>32.490180542952302</v>
      </c>
      <c r="N24" s="81"/>
    </row>
    <row r="25" spans="1:14" s="68" customFormat="1" ht="15.75" customHeight="1">
      <c r="A25" s="77" t="s">
        <v>33</v>
      </c>
      <c r="B25" s="78">
        <v>17.93</v>
      </c>
      <c r="C25" s="120">
        <v>19.935147345603198</v>
      </c>
      <c r="D25" s="79">
        <v>17.824999999999999</v>
      </c>
      <c r="E25" s="120">
        <v>22.2966145426705</v>
      </c>
      <c r="F25" s="79">
        <v>17.824999999999999</v>
      </c>
      <c r="G25" s="120">
        <v>24.658081739737799</v>
      </c>
      <c r="H25" s="79">
        <v>11.883333333333333</v>
      </c>
      <c r="I25" s="120">
        <v>25.974869197685301</v>
      </c>
      <c r="J25" s="79">
        <v>11.883333333333333</v>
      </c>
      <c r="K25" s="120">
        <v>27.291656655632799</v>
      </c>
      <c r="L25" s="79">
        <v>11.883333333333333</v>
      </c>
      <c r="M25" s="120">
        <v>28.608444113580301</v>
      </c>
      <c r="N25" s="81"/>
    </row>
    <row r="26" spans="1:14" s="68" customFormat="1" ht="15.75" customHeight="1">
      <c r="A26" s="77" t="s">
        <v>34</v>
      </c>
      <c r="B26" s="78">
        <v>13.5</v>
      </c>
      <c r="C26" s="120">
        <v>16.6282729507416</v>
      </c>
      <c r="D26" s="79">
        <v>12.125</v>
      </c>
      <c r="E26" s="120">
        <v>18.2811809628224</v>
      </c>
      <c r="F26" s="79">
        <v>12.125</v>
      </c>
      <c r="G26" s="120">
        <v>19.934088974903201</v>
      </c>
      <c r="H26" s="79">
        <v>8.0833333333333339</v>
      </c>
      <c r="I26" s="120">
        <v>20.8056229700363</v>
      </c>
      <c r="J26" s="79">
        <v>8.0833333333333339</v>
      </c>
      <c r="K26" s="120">
        <v>21.677156965169299</v>
      </c>
      <c r="L26" s="79">
        <v>8.0833333333333339</v>
      </c>
      <c r="M26" s="120">
        <v>22.548690960302299</v>
      </c>
      <c r="N26" s="81"/>
    </row>
    <row r="27" spans="1:14" s="68" customFormat="1" ht="15.75" customHeight="1">
      <c r="A27" s="77" t="s">
        <v>35</v>
      </c>
      <c r="B27" s="78">
        <v>7.85</v>
      </c>
      <c r="C27" s="120">
        <v>27.156128465037401</v>
      </c>
      <c r="D27" s="79">
        <v>8.5500000000000007</v>
      </c>
      <c r="E27" s="120">
        <v>30.5477198285217</v>
      </c>
      <c r="F27" s="79">
        <v>8.5500000000000007</v>
      </c>
      <c r="G27" s="120">
        <v>33.939311192006102</v>
      </c>
      <c r="H27" s="79">
        <v>5.7000000000000011</v>
      </c>
      <c r="I27" s="120">
        <v>35.353831684815901</v>
      </c>
      <c r="J27" s="79">
        <v>5.7000000000000011</v>
      </c>
      <c r="K27" s="120">
        <v>36.768352177625701</v>
      </c>
      <c r="L27" s="79">
        <v>5.7000000000000011</v>
      </c>
      <c r="M27" s="120">
        <v>38.1828726704356</v>
      </c>
      <c r="N27" s="81"/>
    </row>
    <row r="28" spans="1:14" s="68" customFormat="1" ht="15.75" customHeight="1">
      <c r="A28" s="77" t="s">
        <v>36</v>
      </c>
      <c r="B28" s="78">
        <v>7</v>
      </c>
      <c r="C28" s="120">
        <v>37.453231664689604</v>
      </c>
      <c r="D28" s="79">
        <v>7.75</v>
      </c>
      <c r="E28" s="120">
        <v>41.524273480125203</v>
      </c>
      <c r="F28" s="79">
        <v>7.75</v>
      </c>
      <c r="G28" s="120">
        <v>45.595315295560702</v>
      </c>
      <c r="H28" s="79">
        <v>5.166666666666667</v>
      </c>
      <c r="I28" s="120">
        <v>46.215145048215398</v>
      </c>
      <c r="J28" s="79">
        <v>5.166666666666667</v>
      </c>
      <c r="K28" s="120">
        <v>46.83497480087</v>
      </c>
      <c r="L28" s="79">
        <v>5.166666666666667</v>
      </c>
      <c r="M28" s="120">
        <v>47.454804553524603</v>
      </c>
      <c r="N28" s="81"/>
    </row>
    <row r="29" spans="1:14" s="68" customFormat="1" ht="15.75" customHeight="1">
      <c r="A29" s="77" t="s">
        <v>37</v>
      </c>
      <c r="B29" s="78">
        <v>15.4</v>
      </c>
      <c r="C29" s="120">
        <v>31.757509240337299</v>
      </c>
      <c r="D29" s="79">
        <v>14.375</v>
      </c>
      <c r="E29" s="120">
        <v>34.314801502026299</v>
      </c>
      <c r="F29" s="79">
        <v>14.375</v>
      </c>
      <c r="G29" s="120">
        <v>36.872093763715299</v>
      </c>
      <c r="H29" s="79">
        <v>9.5833333333333321</v>
      </c>
      <c r="I29" s="120">
        <v>37.930393582869101</v>
      </c>
      <c r="J29" s="79">
        <v>9.5833333333333321</v>
      </c>
      <c r="K29" s="120">
        <v>38.988693402022903</v>
      </c>
      <c r="L29" s="79">
        <v>9.5833333333333321</v>
      </c>
      <c r="M29" s="120">
        <v>40.046993221176599</v>
      </c>
      <c r="N29" s="81"/>
    </row>
    <row r="30" spans="1:14" s="69" customFormat="1" ht="15.75" customHeight="1">
      <c r="A30" s="75" t="s">
        <v>38</v>
      </c>
      <c r="B30" s="58">
        <f>SUM(B31:B35)</f>
        <v>15.1</v>
      </c>
      <c r="C30" s="76">
        <v>11.538207535868001</v>
      </c>
      <c r="D30" s="58">
        <f>SUM(D31:D35)</f>
        <v>30.674999999999997</v>
      </c>
      <c r="E30" s="76">
        <v>12.2097762846208</v>
      </c>
      <c r="F30" s="58">
        <f>SUM(F31:F35)</f>
        <v>30.674999999999997</v>
      </c>
      <c r="G30" s="76">
        <v>12.8813450333737</v>
      </c>
      <c r="H30" s="58">
        <f>SUM(H31:H35)</f>
        <v>20.450000000000003</v>
      </c>
      <c r="I30" s="76">
        <v>13.467244723461301</v>
      </c>
      <c r="J30" s="58">
        <f>SUM(J31:J35)</f>
        <v>20.450000000000003</v>
      </c>
      <c r="K30" s="76">
        <v>14.0531444135488</v>
      </c>
      <c r="L30" s="58">
        <f>SUM(L31:L35)</f>
        <v>20.450000000000003</v>
      </c>
      <c r="M30" s="76">
        <v>14.639044103636399</v>
      </c>
      <c r="N30" s="81"/>
    </row>
    <row r="31" spans="1:14" s="68" customFormat="1" ht="15.75" customHeight="1">
      <c r="A31" s="77" t="s">
        <v>39</v>
      </c>
      <c r="B31" s="78">
        <v>4.45</v>
      </c>
      <c r="C31" s="120">
        <v>15.683718459231899</v>
      </c>
      <c r="D31" s="79">
        <v>11.75</v>
      </c>
      <c r="E31" s="120">
        <v>16.3673024293095</v>
      </c>
      <c r="F31" s="79">
        <v>11.75</v>
      </c>
      <c r="G31" s="120">
        <v>17.050886399387199</v>
      </c>
      <c r="H31" s="79">
        <v>7.8333333333333339</v>
      </c>
      <c r="I31" s="120">
        <v>17.468127463427201</v>
      </c>
      <c r="J31" s="79">
        <v>7.8333333333333339</v>
      </c>
      <c r="K31" s="120">
        <v>17.8853685274673</v>
      </c>
      <c r="L31" s="79">
        <v>7.8333333333333339</v>
      </c>
      <c r="M31" s="120">
        <v>18.302609591507299</v>
      </c>
      <c r="N31" s="81"/>
    </row>
    <row r="32" spans="1:14" s="68" customFormat="1" ht="15.75" customHeight="1">
      <c r="A32" s="77" t="s">
        <v>40</v>
      </c>
      <c r="B32" s="78">
        <v>1.65</v>
      </c>
      <c r="C32" s="120">
        <v>7.9351985603631601</v>
      </c>
      <c r="D32" s="79">
        <v>5.9</v>
      </c>
      <c r="E32" s="120">
        <v>8.1821281536605692</v>
      </c>
      <c r="F32" s="79">
        <v>5.9</v>
      </c>
      <c r="G32" s="120">
        <v>8.4290577469579802</v>
      </c>
      <c r="H32" s="79">
        <v>3.933333333333334</v>
      </c>
      <c r="I32" s="120">
        <v>9.2155224456288298</v>
      </c>
      <c r="J32" s="79">
        <v>3.933333333333334</v>
      </c>
      <c r="K32" s="120">
        <v>10.001987144299701</v>
      </c>
      <c r="L32" s="79">
        <v>3.933333333333334</v>
      </c>
      <c r="M32" s="120">
        <v>10.788451842970501</v>
      </c>
      <c r="N32" s="81"/>
    </row>
    <row r="33" spans="1:14" s="70" customFormat="1" ht="15.75" customHeight="1">
      <c r="A33" s="77" t="s">
        <v>41</v>
      </c>
      <c r="B33" s="78">
        <v>9</v>
      </c>
      <c r="C33" s="120">
        <v>9.4370082329076208</v>
      </c>
      <c r="D33" s="79">
        <v>13.025</v>
      </c>
      <c r="E33" s="120">
        <v>10.374770498356</v>
      </c>
      <c r="F33" s="79">
        <v>13.025</v>
      </c>
      <c r="G33" s="120">
        <v>11.312532763804301</v>
      </c>
      <c r="H33" s="79">
        <v>8.6833333333333336</v>
      </c>
      <c r="I33" s="120">
        <v>11.948435119871901</v>
      </c>
      <c r="J33" s="79">
        <v>8.6833333333333336</v>
      </c>
      <c r="K33" s="120">
        <v>12.584337475939501</v>
      </c>
      <c r="L33" s="79">
        <v>8.6833333333333336</v>
      </c>
      <c r="M33" s="120">
        <v>13.220239832007</v>
      </c>
      <c r="N33" s="81"/>
    </row>
  </sheetData>
  <mergeCells count="8">
    <mergeCell ref="A2:M2"/>
    <mergeCell ref="B4:C4"/>
    <mergeCell ref="D4:E4"/>
    <mergeCell ref="F4:G4"/>
    <mergeCell ref="H4:I4"/>
    <mergeCell ref="J4:K4"/>
    <mergeCell ref="L4:M4"/>
    <mergeCell ref="A4:A5"/>
  </mergeCells>
  <phoneticPr fontId="33" type="noConversion"/>
  <printOptions horizontalCentered="1" verticalCentered="1"/>
  <pageMargins left="0.59055118110236204" right="0.59055118110236204" top="0.78740157480314998" bottom="0.78740157480314998" header="0.118110236220472" footer="0.118110236220472"/>
  <pageSetup paperSize="9" scale="90" fitToWidth="0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showZeros="0" topLeftCell="A4" zoomScale="85" zoomScaleNormal="85" workbookViewId="0">
      <selection activeCell="J9" sqref="J9"/>
    </sheetView>
  </sheetViews>
  <sheetFormatPr defaultColWidth="9" defaultRowHeight="13.5"/>
  <cols>
    <col min="1" max="1" width="21.875" customWidth="1"/>
    <col min="2" max="8" width="18.375" customWidth="1"/>
  </cols>
  <sheetData>
    <row r="1" spans="1:12" ht="30.75" customHeight="1">
      <c r="A1" s="103" t="s">
        <v>50</v>
      </c>
      <c r="B1" s="103"/>
      <c r="C1" s="103"/>
      <c r="D1" s="103"/>
      <c r="E1" s="103"/>
      <c r="F1" s="103"/>
      <c r="G1" s="103"/>
      <c r="H1" s="103"/>
    </row>
    <row r="2" spans="1:12" ht="21" customHeight="1">
      <c r="A2" s="64" t="s">
        <v>51</v>
      </c>
      <c r="B2" s="65"/>
      <c r="C2" s="65"/>
      <c r="D2" s="65"/>
      <c r="E2" s="65"/>
      <c r="F2" s="65"/>
      <c r="G2" s="65"/>
      <c r="H2" s="65" t="s">
        <v>52</v>
      </c>
    </row>
    <row r="3" spans="1:12" ht="27.75" customHeight="1">
      <c r="A3" s="55" t="s">
        <v>3</v>
      </c>
      <c r="B3" s="55" t="s">
        <v>53</v>
      </c>
      <c r="C3" s="56" t="s">
        <v>44</v>
      </c>
      <c r="D3" s="56" t="s">
        <v>45</v>
      </c>
      <c r="E3" s="56" t="s">
        <v>46</v>
      </c>
      <c r="F3" s="56" t="s">
        <v>47</v>
      </c>
      <c r="G3" s="56" t="s">
        <v>48</v>
      </c>
      <c r="H3" s="56" t="s">
        <v>13</v>
      </c>
    </row>
    <row r="4" spans="1:12" s="51" customFormat="1" ht="16.5" customHeight="1">
      <c r="A4" s="57" t="s">
        <v>14</v>
      </c>
      <c r="B4" s="58">
        <f>SUM(C4:H4)</f>
        <v>250.00000000000003</v>
      </c>
      <c r="C4" s="58">
        <f>C5+C12+C16+C22+C28</f>
        <v>50</v>
      </c>
      <c r="D4" s="58">
        <f>D5+D12+D16+D22+D28</f>
        <v>50</v>
      </c>
      <c r="E4" s="58">
        <f t="shared" ref="E4:H4" si="0">E5+E12+E16+E22+E28</f>
        <v>50</v>
      </c>
      <c r="F4" s="58">
        <f t="shared" si="0"/>
        <v>33.333333333333336</v>
      </c>
      <c r="G4" s="58">
        <f t="shared" si="0"/>
        <v>33.333333333333336</v>
      </c>
      <c r="H4" s="58">
        <f t="shared" si="0"/>
        <v>33.333333333333336</v>
      </c>
    </row>
    <row r="5" spans="1:12" s="51" customFormat="1" ht="16.5" customHeight="1">
      <c r="A5" s="57" t="s">
        <v>15</v>
      </c>
      <c r="B5" s="58">
        <f>SUM(B6:B11)</f>
        <v>27.49</v>
      </c>
      <c r="C5" s="58">
        <f>SUM(C6:C11)</f>
        <v>5.54</v>
      </c>
      <c r="D5" s="58">
        <f>SUM(D6:D11)</f>
        <v>5.4874999999999998</v>
      </c>
      <c r="E5" s="58">
        <f t="shared" ref="E5:H5" si="1">SUM(E6:E11)</f>
        <v>5.4874999999999998</v>
      </c>
      <c r="F5" s="58">
        <f t="shared" si="1"/>
        <v>3.6583333333333332</v>
      </c>
      <c r="G5" s="58">
        <f t="shared" si="1"/>
        <v>3.6583333333333332</v>
      </c>
      <c r="H5" s="58">
        <f t="shared" si="1"/>
        <v>3.6583333333333332</v>
      </c>
    </row>
    <row r="6" spans="1:12" s="52" customFormat="1" ht="16.5" customHeight="1">
      <c r="A6" s="56" t="s">
        <v>16</v>
      </c>
      <c r="B6" s="61">
        <f t="shared" ref="B6:B31" si="2">SUM(C6:H6)</f>
        <v>3.24</v>
      </c>
      <c r="C6" s="61">
        <v>2.44</v>
      </c>
      <c r="D6" s="61">
        <v>0.2</v>
      </c>
      <c r="E6" s="61">
        <v>0.2</v>
      </c>
      <c r="F6" s="61">
        <v>0.13333333333333333</v>
      </c>
      <c r="G6" s="61">
        <v>0.13333333333333333</v>
      </c>
      <c r="H6" s="61">
        <v>0.13333333333333333</v>
      </c>
      <c r="L6" s="51"/>
    </row>
    <row r="7" spans="1:12" s="52" customFormat="1" ht="16.5" customHeight="1">
      <c r="A7" s="56" t="s">
        <v>17</v>
      </c>
      <c r="B7" s="61">
        <f t="shared" si="2"/>
        <v>0.18999999999999997</v>
      </c>
      <c r="C7" s="61">
        <v>0.09</v>
      </c>
      <c r="D7" s="61">
        <v>2.5000000000000001E-2</v>
      </c>
      <c r="E7" s="61">
        <v>2.5000000000000001E-2</v>
      </c>
      <c r="F7" s="61">
        <v>1.6666666666666666E-2</v>
      </c>
      <c r="G7" s="61">
        <v>1.6666666666666666E-2</v>
      </c>
      <c r="H7" s="61">
        <v>1.6666666666666666E-2</v>
      </c>
      <c r="L7" s="51"/>
    </row>
    <row r="8" spans="1:12" s="52" customFormat="1" ht="16.5" customHeight="1">
      <c r="A8" s="56" t="s">
        <v>18</v>
      </c>
      <c r="B8" s="61">
        <f t="shared" si="2"/>
        <v>3.0600000000000005</v>
      </c>
      <c r="C8" s="61">
        <v>1.06</v>
      </c>
      <c r="D8" s="61">
        <v>0.5</v>
      </c>
      <c r="E8" s="61">
        <v>0.5</v>
      </c>
      <c r="F8" s="61">
        <v>0.33333333333333331</v>
      </c>
      <c r="G8" s="61">
        <v>0.33333333333333331</v>
      </c>
      <c r="H8" s="61">
        <v>0.33333333333333331</v>
      </c>
      <c r="L8" s="51"/>
    </row>
    <row r="9" spans="1:12" s="52" customFormat="1" ht="16.5" customHeight="1">
      <c r="A9" s="56" t="s">
        <v>19</v>
      </c>
      <c r="B9" s="61">
        <f t="shared" si="2"/>
        <v>2.9999999999999996</v>
      </c>
      <c r="C9" s="61">
        <v>0.5</v>
      </c>
      <c r="D9" s="61">
        <v>0.625</v>
      </c>
      <c r="E9" s="61">
        <v>0.625</v>
      </c>
      <c r="F9" s="61">
        <v>0.41666666666666669</v>
      </c>
      <c r="G9" s="61">
        <v>0.41666666666666669</v>
      </c>
      <c r="H9" s="61">
        <v>0.41666666666666669</v>
      </c>
      <c r="L9" s="51"/>
    </row>
    <row r="10" spans="1:12" s="52" customFormat="1" ht="16.5" customHeight="1">
      <c r="A10" s="56" t="s">
        <v>20</v>
      </c>
      <c r="B10" s="61">
        <f t="shared" si="2"/>
        <v>1.92</v>
      </c>
      <c r="C10" s="61">
        <v>0.37</v>
      </c>
      <c r="D10" s="61">
        <v>0.38750000000000001</v>
      </c>
      <c r="E10" s="61">
        <v>0.38750000000000001</v>
      </c>
      <c r="F10" s="61">
        <v>0.25833333333333336</v>
      </c>
      <c r="G10" s="61">
        <v>0.25833333333333336</v>
      </c>
      <c r="H10" s="61">
        <v>0.25833333333333336</v>
      </c>
      <c r="L10" s="51"/>
    </row>
    <row r="11" spans="1:12" s="52" customFormat="1" ht="16.5" customHeight="1">
      <c r="A11" s="56" t="s">
        <v>21</v>
      </c>
      <c r="B11" s="61">
        <f t="shared" si="2"/>
        <v>16.079999999999998</v>
      </c>
      <c r="C11" s="61">
        <v>1.08</v>
      </c>
      <c r="D11" s="61">
        <v>3.75</v>
      </c>
      <c r="E11" s="61">
        <v>3.75</v>
      </c>
      <c r="F11" s="61">
        <v>2.5</v>
      </c>
      <c r="G11" s="61">
        <v>2.5</v>
      </c>
      <c r="H11" s="61">
        <v>2.5</v>
      </c>
      <c r="L11" s="51"/>
    </row>
    <row r="12" spans="1:12" s="51" customFormat="1" ht="16.5" customHeight="1">
      <c r="A12" s="57" t="s">
        <v>22</v>
      </c>
      <c r="B12" s="58">
        <f>B13+B14+B15</f>
        <v>9.6999999999999993</v>
      </c>
      <c r="C12" s="58">
        <f>C13+C14+C15</f>
        <v>0.5</v>
      </c>
      <c r="D12" s="58">
        <f>D13+D14+D15</f>
        <v>2.2999999999999998</v>
      </c>
      <c r="E12" s="58">
        <f t="shared" ref="E12:H12" si="3">E13+E14+E15</f>
        <v>2.2999999999999998</v>
      </c>
      <c r="F12" s="58">
        <f t="shared" si="3"/>
        <v>1.5333333333333332</v>
      </c>
      <c r="G12" s="58">
        <f t="shared" si="3"/>
        <v>1.5333333333333332</v>
      </c>
      <c r="H12" s="58">
        <f t="shared" si="3"/>
        <v>1.5333333333333332</v>
      </c>
    </row>
    <row r="13" spans="1:12" s="52" customFormat="1" ht="16.5" customHeight="1">
      <c r="A13" s="56" t="s">
        <v>23</v>
      </c>
      <c r="B13" s="61">
        <f t="shared" si="2"/>
        <v>0.90000000000000013</v>
      </c>
      <c r="C13" s="61">
        <v>0.2</v>
      </c>
      <c r="D13" s="61">
        <v>0.17499999999999999</v>
      </c>
      <c r="E13" s="61">
        <v>0.17499999999999999</v>
      </c>
      <c r="F13" s="61">
        <v>0.11666666666666665</v>
      </c>
      <c r="G13" s="61">
        <v>0.11666666666666665</v>
      </c>
      <c r="H13" s="61">
        <v>0.11666666666666665</v>
      </c>
      <c r="L13" s="51"/>
    </row>
    <row r="14" spans="1:12" s="52" customFormat="1" ht="16.5" customHeight="1">
      <c r="A14" s="56" t="s">
        <v>24</v>
      </c>
      <c r="B14" s="61">
        <f t="shared" si="2"/>
        <v>2.6</v>
      </c>
      <c r="C14" s="61">
        <v>0.1</v>
      </c>
      <c r="D14" s="61">
        <v>0.625</v>
      </c>
      <c r="E14" s="61">
        <v>0.625</v>
      </c>
      <c r="F14" s="61">
        <v>0.41666666666666669</v>
      </c>
      <c r="G14" s="61">
        <v>0.41666666666666669</v>
      </c>
      <c r="H14" s="61">
        <v>0.41666666666666669</v>
      </c>
      <c r="L14" s="51"/>
    </row>
    <row r="15" spans="1:12" s="52" customFormat="1" ht="16.5" customHeight="1">
      <c r="A15" s="56" t="s">
        <v>25</v>
      </c>
      <c r="B15" s="61">
        <f t="shared" si="2"/>
        <v>6.2</v>
      </c>
      <c r="C15" s="61">
        <v>0.2</v>
      </c>
      <c r="D15" s="61">
        <v>1.5</v>
      </c>
      <c r="E15" s="61">
        <v>1.5</v>
      </c>
      <c r="F15" s="61">
        <v>1</v>
      </c>
      <c r="G15" s="61">
        <v>1</v>
      </c>
      <c r="H15" s="61">
        <v>1</v>
      </c>
      <c r="L15" s="51"/>
    </row>
    <row r="16" spans="1:12" s="51" customFormat="1" ht="16.5" customHeight="1">
      <c r="A16" s="57" t="s">
        <v>26</v>
      </c>
      <c r="B16" s="58">
        <f>SUM(B17:B21)</f>
        <v>65.16</v>
      </c>
      <c r="C16" s="58">
        <f>SUM(C17:C21)</f>
        <v>14.310000000000002</v>
      </c>
      <c r="D16" s="58">
        <f>D17+D18+D19+D20+D21</f>
        <v>12.712499999999999</v>
      </c>
      <c r="E16" s="58">
        <f t="shared" ref="E16:H16" si="4">E17+E18+E19+E20+E21</f>
        <v>12.712499999999999</v>
      </c>
      <c r="F16" s="58">
        <f t="shared" si="4"/>
        <v>8.4749999999999996</v>
      </c>
      <c r="G16" s="58">
        <f t="shared" si="4"/>
        <v>8.4749999999999996</v>
      </c>
      <c r="H16" s="58">
        <f t="shared" si="4"/>
        <v>8.4749999999999996</v>
      </c>
    </row>
    <row r="17" spans="1:12" s="52" customFormat="1" ht="16.5" customHeight="1">
      <c r="A17" s="56" t="s">
        <v>27</v>
      </c>
      <c r="B17" s="61">
        <f t="shared" si="2"/>
        <v>4.1599999999999993</v>
      </c>
      <c r="C17" s="61">
        <v>0.76</v>
      </c>
      <c r="D17" s="61">
        <v>0.85</v>
      </c>
      <c r="E17" s="61">
        <v>0.85</v>
      </c>
      <c r="F17" s="61">
        <v>0.56666666666666665</v>
      </c>
      <c r="G17" s="61">
        <v>0.56666666666666665</v>
      </c>
      <c r="H17" s="61">
        <v>0.56666666666666665</v>
      </c>
      <c r="L17" s="51"/>
    </row>
    <row r="18" spans="1:12" s="52" customFormat="1" ht="16.5" customHeight="1">
      <c r="A18" s="56" t="s">
        <v>28</v>
      </c>
      <c r="B18" s="61">
        <f t="shared" si="2"/>
        <v>3.55</v>
      </c>
      <c r="C18" s="61">
        <v>0.55000000000000004</v>
      </c>
      <c r="D18" s="61">
        <v>0.75</v>
      </c>
      <c r="E18" s="61">
        <v>0.75</v>
      </c>
      <c r="F18" s="61">
        <v>0.5</v>
      </c>
      <c r="G18" s="61">
        <v>0.5</v>
      </c>
      <c r="H18" s="61">
        <v>0.5</v>
      </c>
      <c r="L18" s="51"/>
    </row>
    <row r="19" spans="1:12" s="52" customFormat="1" ht="16.5" customHeight="1">
      <c r="A19" s="56" t="s">
        <v>29</v>
      </c>
      <c r="B19" s="61">
        <f t="shared" si="2"/>
        <v>21</v>
      </c>
      <c r="C19" s="61">
        <v>2</v>
      </c>
      <c r="D19" s="61">
        <v>4.75</v>
      </c>
      <c r="E19" s="61">
        <v>4.75</v>
      </c>
      <c r="F19" s="61">
        <v>3.1666666666666665</v>
      </c>
      <c r="G19" s="61">
        <v>3.1666666666666665</v>
      </c>
      <c r="H19" s="61">
        <v>3.1666666666666665</v>
      </c>
      <c r="L19" s="51"/>
    </row>
    <row r="20" spans="1:12" s="52" customFormat="1" ht="16.5" customHeight="1">
      <c r="A20" s="56" t="s">
        <v>30</v>
      </c>
      <c r="B20" s="61">
        <f t="shared" si="2"/>
        <v>25.799999999999997</v>
      </c>
      <c r="C20" s="61">
        <v>8.8000000000000007</v>
      </c>
      <c r="D20" s="61">
        <v>4.25</v>
      </c>
      <c r="E20" s="61">
        <v>4.25</v>
      </c>
      <c r="F20" s="61">
        <v>2.8333333333333335</v>
      </c>
      <c r="G20" s="61">
        <v>2.8333333333333335</v>
      </c>
      <c r="H20" s="61">
        <v>2.8333333333333335</v>
      </c>
      <c r="L20" s="51"/>
    </row>
    <row r="21" spans="1:12" s="52" customFormat="1" ht="16.5" customHeight="1">
      <c r="A21" s="56" t="s">
        <v>31</v>
      </c>
      <c r="B21" s="61">
        <f t="shared" si="2"/>
        <v>10.65</v>
      </c>
      <c r="C21" s="61">
        <v>2.2000000000000002</v>
      </c>
      <c r="D21" s="61">
        <v>2.1124999999999998</v>
      </c>
      <c r="E21" s="61">
        <v>2.1124999999999998</v>
      </c>
      <c r="F21" s="61">
        <v>1.4083333333333332</v>
      </c>
      <c r="G21" s="61">
        <v>1.4083333333333332</v>
      </c>
      <c r="H21" s="61">
        <v>1.4083333333333332</v>
      </c>
      <c r="L21" s="51"/>
    </row>
    <row r="22" spans="1:12" s="51" customFormat="1" ht="16.5" customHeight="1">
      <c r="A22" s="57" t="s">
        <v>32</v>
      </c>
      <c r="B22" s="58">
        <f>SUM(B23:B27)</f>
        <v>98.45</v>
      </c>
      <c r="C22" s="58">
        <f>SUM(C23:C27)</f>
        <v>22.95</v>
      </c>
      <c r="D22" s="58">
        <f>D23+D24+D25+D26+D27</f>
        <v>18.875</v>
      </c>
      <c r="E22" s="58">
        <f t="shared" ref="E22:H22" si="5">E23+E24+E25+E26+E27</f>
        <v>18.875</v>
      </c>
      <c r="F22" s="58">
        <f t="shared" si="5"/>
        <v>12.583333333333336</v>
      </c>
      <c r="G22" s="58">
        <f t="shared" si="5"/>
        <v>12.583333333333336</v>
      </c>
      <c r="H22" s="58">
        <f t="shared" si="5"/>
        <v>12.583333333333336</v>
      </c>
    </row>
    <row r="23" spans="1:12" s="52" customFormat="1" ht="16.5" customHeight="1">
      <c r="A23" s="56" t="s">
        <v>33</v>
      </c>
      <c r="B23" s="61">
        <f t="shared" si="2"/>
        <v>27.429999999999996</v>
      </c>
      <c r="C23" s="61">
        <v>7.43</v>
      </c>
      <c r="D23" s="61">
        <v>5</v>
      </c>
      <c r="E23" s="61">
        <v>5</v>
      </c>
      <c r="F23" s="61">
        <v>3.3333333333333335</v>
      </c>
      <c r="G23" s="61">
        <v>3.3333333333333335</v>
      </c>
      <c r="H23" s="61">
        <v>3.3333333333333335</v>
      </c>
      <c r="L23" s="51"/>
    </row>
    <row r="24" spans="1:12" s="52" customFormat="1" ht="16.5" customHeight="1">
      <c r="A24" s="56" t="s">
        <v>34</v>
      </c>
      <c r="B24" s="61">
        <f t="shared" si="2"/>
        <v>23.5</v>
      </c>
      <c r="C24" s="61">
        <v>5.5</v>
      </c>
      <c r="D24" s="61">
        <v>4.5</v>
      </c>
      <c r="E24" s="61">
        <v>4.5</v>
      </c>
      <c r="F24" s="61">
        <v>3</v>
      </c>
      <c r="G24" s="61">
        <v>3</v>
      </c>
      <c r="H24" s="61">
        <v>3</v>
      </c>
      <c r="L24" s="51"/>
    </row>
    <row r="25" spans="1:12" s="52" customFormat="1" ht="16.5" customHeight="1">
      <c r="A25" s="56" t="s">
        <v>35</v>
      </c>
      <c r="B25" s="61">
        <f t="shared" si="2"/>
        <v>15.850000000000001</v>
      </c>
      <c r="C25" s="61">
        <v>1.85</v>
      </c>
      <c r="D25" s="61">
        <v>3.5</v>
      </c>
      <c r="E25" s="61">
        <v>3.5</v>
      </c>
      <c r="F25" s="61">
        <v>2.3333333333333335</v>
      </c>
      <c r="G25" s="61">
        <v>2.3333333333333335</v>
      </c>
      <c r="H25" s="61">
        <v>2.3333333333333335</v>
      </c>
      <c r="L25" s="51"/>
    </row>
    <row r="26" spans="1:12" s="52" customFormat="1" ht="16.5" customHeight="1">
      <c r="A26" s="56" t="s">
        <v>36</v>
      </c>
      <c r="B26" s="61">
        <f t="shared" si="2"/>
        <v>5.9999999999999991</v>
      </c>
      <c r="C26" s="61">
        <v>1</v>
      </c>
      <c r="D26" s="61">
        <v>1.25</v>
      </c>
      <c r="E26" s="61">
        <v>1.25</v>
      </c>
      <c r="F26" s="61">
        <v>0.83333333333333337</v>
      </c>
      <c r="G26" s="61">
        <v>0.83333333333333337</v>
      </c>
      <c r="H26" s="61">
        <v>0.83333333333333337</v>
      </c>
      <c r="L26" s="51"/>
    </row>
    <row r="27" spans="1:12" s="52" customFormat="1" ht="16.5" customHeight="1">
      <c r="A27" s="56" t="s">
        <v>37</v>
      </c>
      <c r="B27" s="61">
        <f t="shared" si="2"/>
        <v>25.669999999999998</v>
      </c>
      <c r="C27" s="61">
        <v>7.17</v>
      </c>
      <c r="D27" s="61">
        <v>4.625</v>
      </c>
      <c r="E27" s="61">
        <v>4.625</v>
      </c>
      <c r="F27" s="61">
        <v>3.0833333333333335</v>
      </c>
      <c r="G27" s="61">
        <v>3.0833333333333335</v>
      </c>
      <c r="H27" s="61">
        <v>3.0833333333333335</v>
      </c>
      <c r="L27" s="51"/>
    </row>
    <row r="28" spans="1:12" s="51" customFormat="1" ht="16.5" customHeight="1">
      <c r="A28" s="57" t="s">
        <v>38</v>
      </c>
      <c r="B28" s="58">
        <f>B29+B30+B31</f>
        <v>49.199999999999996</v>
      </c>
      <c r="C28" s="58">
        <f>C29+C30+C31</f>
        <v>6.7</v>
      </c>
      <c r="D28" s="58">
        <f>D29+D30+D31</f>
        <v>10.625</v>
      </c>
      <c r="E28" s="58">
        <f t="shared" ref="E28:H28" si="6">E29+E30+E31</f>
        <v>10.625</v>
      </c>
      <c r="F28" s="58">
        <f t="shared" si="6"/>
        <v>7.0833333333333339</v>
      </c>
      <c r="G28" s="58">
        <f t="shared" si="6"/>
        <v>7.0833333333333339</v>
      </c>
      <c r="H28" s="58">
        <f t="shared" si="6"/>
        <v>7.0833333333333339</v>
      </c>
    </row>
    <row r="29" spans="1:12" s="52" customFormat="1" ht="16.5" customHeight="1">
      <c r="A29" s="56" t="s">
        <v>39</v>
      </c>
      <c r="B29" s="61">
        <f t="shared" si="2"/>
        <v>18.45</v>
      </c>
      <c r="C29" s="61">
        <v>1.45</v>
      </c>
      <c r="D29" s="61">
        <v>4.25</v>
      </c>
      <c r="E29" s="61">
        <v>4.25</v>
      </c>
      <c r="F29" s="61">
        <v>2.8333333333333335</v>
      </c>
      <c r="G29" s="61">
        <v>2.8333333333333335</v>
      </c>
      <c r="H29" s="61">
        <v>2.8333333333333335</v>
      </c>
      <c r="L29" s="51"/>
    </row>
    <row r="30" spans="1:12" s="52" customFormat="1" ht="16.5" customHeight="1">
      <c r="A30" s="56" t="s">
        <v>40</v>
      </c>
      <c r="B30" s="61">
        <f t="shared" si="2"/>
        <v>6.2500000000000009</v>
      </c>
      <c r="C30" s="61">
        <v>0.75</v>
      </c>
      <c r="D30" s="61">
        <v>1.375</v>
      </c>
      <c r="E30" s="61">
        <v>1.375</v>
      </c>
      <c r="F30" s="61">
        <v>0.91666666666666663</v>
      </c>
      <c r="G30" s="61">
        <v>0.91666666666666663</v>
      </c>
      <c r="H30" s="61">
        <v>0.91666666666666663</v>
      </c>
      <c r="I30" s="51"/>
    </row>
    <row r="31" spans="1:12" s="52" customFormat="1" ht="16.5" customHeight="1">
      <c r="A31" s="56" t="s">
        <v>41</v>
      </c>
      <c r="B31" s="61">
        <f t="shared" si="2"/>
        <v>24.499999999999996</v>
      </c>
      <c r="C31" s="61">
        <v>4.5</v>
      </c>
      <c r="D31" s="61">
        <v>5</v>
      </c>
      <c r="E31" s="61">
        <v>5</v>
      </c>
      <c r="F31" s="61">
        <v>3.3333333333333335</v>
      </c>
      <c r="G31" s="61">
        <v>3.3333333333333335</v>
      </c>
      <c r="H31" s="61">
        <v>3.3333333333333335</v>
      </c>
      <c r="I31" s="51"/>
    </row>
  </sheetData>
  <mergeCells count="1">
    <mergeCell ref="A1:H1"/>
  </mergeCells>
  <phoneticPr fontId="33" type="noConversion"/>
  <pageMargins left="0.78740157480314998" right="0.78740157480314998" top="0.86614173228346403" bottom="0.78740157480314998" header="0.511811023622047" footer="0.511811023622047"/>
  <pageSetup paperSize="9" scale="87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showZeros="0" topLeftCell="A3" zoomScale="85" zoomScaleNormal="85" workbookViewId="0">
      <selection activeCell="F13" sqref="F13"/>
    </sheetView>
  </sheetViews>
  <sheetFormatPr defaultColWidth="9" defaultRowHeight="13.5"/>
  <cols>
    <col min="1" max="1" width="21.875" customWidth="1"/>
    <col min="2" max="13" width="12" customWidth="1"/>
  </cols>
  <sheetData>
    <row r="1" spans="1:15" ht="30" customHeight="1">
      <c r="A1" s="104" t="s">
        <v>54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5" ht="18" customHeight="1">
      <c r="A2" s="64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 t="s">
        <v>52</v>
      </c>
    </row>
    <row r="3" spans="1:15" ht="24" customHeight="1">
      <c r="A3" s="105" t="s">
        <v>3</v>
      </c>
      <c r="B3" s="105" t="s">
        <v>53</v>
      </c>
      <c r="C3" s="105"/>
      <c r="D3" s="106" t="s">
        <v>45</v>
      </c>
      <c r="E3" s="106"/>
      <c r="F3" s="106" t="s">
        <v>46</v>
      </c>
      <c r="G3" s="106"/>
      <c r="H3" s="106" t="s">
        <v>47</v>
      </c>
      <c r="I3" s="106"/>
      <c r="J3" s="106" t="s">
        <v>48</v>
      </c>
      <c r="K3" s="106"/>
      <c r="L3" s="106" t="s">
        <v>13</v>
      </c>
      <c r="M3" s="106"/>
    </row>
    <row r="4" spans="1:15" ht="24" customHeight="1">
      <c r="A4" s="105"/>
      <c r="B4" s="55" t="s">
        <v>56</v>
      </c>
      <c r="C4" s="55" t="s">
        <v>57</v>
      </c>
      <c r="D4" s="55" t="s">
        <v>56</v>
      </c>
      <c r="E4" s="55" t="s">
        <v>57</v>
      </c>
      <c r="F4" s="55" t="s">
        <v>56</v>
      </c>
      <c r="G4" s="55" t="s">
        <v>57</v>
      </c>
      <c r="H4" s="55" t="s">
        <v>56</v>
      </c>
      <c r="I4" s="55" t="s">
        <v>57</v>
      </c>
      <c r="J4" s="55" t="s">
        <v>56</v>
      </c>
      <c r="K4" s="55" t="s">
        <v>57</v>
      </c>
      <c r="L4" s="55" t="s">
        <v>56</v>
      </c>
      <c r="M4" s="55" t="s">
        <v>57</v>
      </c>
    </row>
    <row r="5" spans="1:15" s="51" customFormat="1" ht="17.25" customHeight="1">
      <c r="A5" s="57" t="s">
        <v>14</v>
      </c>
      <c r="B5" s="58">
        <f>B6+B13+B17+B23+B29</f>
        <v>35</v>
      </c>
      <c r="C5" s="58">
        <f t="shared" ref="C5:M5" si="0">C6+C13+C17+C23+C29</f>
        <v>40</v>
      </c>
      <c r="D5" s="58">
        <f t="shared" si="0"/>
        <v>8.75</v>
      </c>
      <c r="E5" s="58">
        <f t="shared" si="0"/>
        <v>10</v>
      </c>
      <c r="F5" s="58">
        <f t="shared" si="0"/>
        <v>8.75</v>
      </c>
      <c r="G5" s="58">
        <f t="shared" si="0"/>
        <v>10</v>
      </c>
      <c r="H5" s="58">
        <f t="shared" si="0"/>
        <v>5.8333333333333339</v>
      </c>
      <c r="I5" s="58">
        <f t="shared" si="0"/>
        <v>6.6666666666666661</v>
      </c>
      <c r="J5" s="58">
        <f t="shared" si="0"/>
        <v>5.8333333333333339</v>
      </c>
      <c r="K5" s="58">
        <f t="shared" si="0"/>
        <v>6.6666666666666661</v>
      </c>
      <c r="L5" s="58">
        <f t="shared" si="0"/>
        <v>5.8333333333333339</v>
      </c>
      <c r="M5" s="58">
        <f t="shared" si="0"/>
        <v>6.6666666666666661</v>
      </c>
    </row>
    <row r="6" spans="1:15" s="51" customFormat="1" ht="17.25" customHeight="1">
      <c r="A6" s="57" t="s">
        <v>15</v>
      </c>
      <c r="B6" s="58">
        <f t="shared" ref="B6:C31" si="1">D6+F6+H6+J6+L6</f>
        <v>5.3000000000000007</v>
      </c>
      <c r="C6" s="58">
        <f t="shared" si="1"/>
        <v>4.4000000000000004</v>
      </c>
      <c r="D6" s="58">
        <f>SUM(D7:D12)</f>
        <v>1.325</v>
      </c>
      <c r="E6" s="58">
        <f>SUM(E7:E12)</f>
        <v>1.1000000000000001</v>
      </c>
      <c r="F6" s="58">
        <f t="shared" ref="F6:M6" si="2">SUM(F7:F12)</f>
        <v>1.325</v>
      </c>
      <c r="G6" s="58">
        <f t="shared" si="2"/>
        <v>1.1000000000000001</v>
      </c>
      <c r="H6" s="58">
        <f t="shared" si="2"/>
        <v>0.88333333333333341</v>
      </c>
      <c r="I6" s="58">
        <f t="shared" si="2"/>
        <v>0.73333333333333328</v>
      </c>
      <c r="J6" s="58">
        <f t="shared" si="2"/>
        <v>0.88333333333333341</v>
      </c>
      <c r="K6" s="58">
        <f t="shared" si="2"/>
        <v>0.73333333333333328</v>
      </c>
      <c r="L6" s="58">
        <f t="shared" si="2"/>
        <v>0.88333333333333341</v>
      </c>
      <c r="M6" s="58">
        <f t="shared" si="2"/>
        <v>0.73333333333333328</v>
      </c>
    </row>
    <row r="7" spans="1:15" s="52" customFormat="1" ht="17.25" customHeight="1">
      <c r="A7" s="56" t="s">
        <v>16</v>
      </c>
      <c r="B7" s="61">
        <f t="shared" ref="B7:B32" si="3">D7+F7+H7+J7+L7</f>
        <v>3.9999999999999996</v>
      </c>
      <c r="C7" s="61">
        <f t="shared" si="1"/>
        <v>0.19999999999999998</v>
      </c>
      <c r="D7" s="61">
        <v>1</v>
      </c>
      <c r="E7" s="61">
        <v>0.05</v>
      </c>
      <c r="F7" s="61">
        <v>1</v>
      </c>
      <c r="G7" s="61">
        <v>0.05</v>
      </c>
      <c r="H7" s="61">
        <v>0.66666666666666663</v>
      </c>
      <c r="I7" s="61">
        <v>3.3333333333333333E-2</v>
      </c>
      <c r="J7" s="61">
        <v>0.66666666666666663</v>
      </c>
      <c r="K7" s="61">
        <v>3.3333333333333333E-2</v>
      </c>
      <c r="L7" s="61">
        <v>0.66666666666666663</v>
      </c>
      <c r="M7" s="61">
        <v>3.3333333333333333E-2</v>
      </c>
      <c r="O7" s="51"/>
    </row>
    <row r="8" spans="1:15" s="52" customFormat="1" ht="17.25" customHeight="1">
      <c r="A8" s="56" t="s">
        <v>17</v>
      </c>
      <c r="B8" s="61">
        <v>0</v>
      </c>
      <c r="C8" s="61">
        <f t="shared" si="1"/>
        <v>0.49999999999999994</v>
      </c>
      <c r="D8" s="61">
        <v>0</v>
      </c>
      <c r="E8" s="61">
        <v>0.125</v>
      </c>
      <c r="F8" s="61">
        <v>0</v>
      </c>
      <c r="G8" s="61">
        <v>0.125</v>
      </c>
      <c r="H8" s="61">
        <v>0</v>
      </c>
      <c r="I8" s="61">
        <v>8.3333333333333329E-2</v>
      </c>
      <c r="J8" s="61">
        <v>0</v>
      </c>
      <c r="K8" s="61">
        <v>8.3333333333333329E-2</v>
      </c>
      <c r="L8" s="61">
        <v>0</v>
      </c>
      <c r="M8" s="61">
        <v>8.3333333333333329E-2</v>
      </c>
      <c r="O8" s="51"/>
    </row>
    <row r="9" spans="1:15" s="52" customFormat="1" ht="17.25" customHeight="1">
      <c r="A9" s="56" t="s">
        <v>18</v>
      </c>
      <c r="B9" s="61">
        <v>0.5</v>
      </c>
      <c r="C9" s="61">
        <f t="shared" si="1"/>
        <v>0.3</v>
      </c>
      <c r="D9" s="61">
        <v>0.125</v>
      </c>
      <c r="E9" s="61">
        <v>7.4999999999999997E-2</v>
      </c>
      <c r="F9" s="61">
        <v>0.125</v>
      </c>
      <c r="G9" s="61">
        <v>7.4999999999999997E-2</v>
      </c>
      <c r="H9" s="61">
        <v>8.3333333333333329E-2</v>
      </c>
      <c r="I9" s="61">
        <v>4.9999999999999996E-2</v>
      </c>
      <c r="J9" s="61">
        <v>8.3333333333333329E-2</v>
      </c>
      <c r="K9" s="61">
        <v>4.9999999999999996E-2</v>
      </c>
      <c r="L9" s="61">
        <v>8.3333333333333329E-2</v>
      </c>
      <c r="M9" s="61">
        <v>4.9999999999999996E-2</v>
      </c>
      <c r="O9" s="51"/>
    </row>
    <row r="10" spans="1:15" s="52" customFormat="1" ht="17.25" customHeight="1">
      <c r="A10" s="56" t="s">
        <v>19</v>
      </c>
      <c r="B10" s="61">
        <f t="shared" si="3"/>
        <v>0.7</v>
      </c>
      <c r="C10" s="61">
        <f t="shared" si="1"/>
        <v>0.99999999999999989</v>
      </c>
      <c r="D10" s="61">
        <v>0.17499999999999999</v>
      </c>
      <c r="E10" s="61">
        <v>0.25</v>
      </c>
      <c r="F10" s="61">
        <v>0.17499999999999999</v>
      </c>
      <c r="G10" s="61">
        <v>0.25</v>
      </c>
      <c r="H10" s="61">
        <v>0.11666666666666665</v>
      </c>
      <c r="I10" s="61">
        <v>0.16666666666666666</v>
      </c>
      <c r="J10" s="61">
        <v>0.11666666666666665</v>
      </c>
      <c r="K10" s="61">
        <v>0.16666666666666666</v>
      </c>
      <c r="L10" s="61">
        <v>0.11666666666666665</v>
      </c>
      <c r="M10" s="61">
        <v>0.16666666666666666</v>
      </c>
      <c r="O10" s="51"/>
    </row>
    <row r="11" spans="1:15" s="52" customFormat="1" ht="17.25" customHeight="1">
      <c r="A11" s="56" t="s">
        <v>20</v>
      </c>
      <c r="B11" s="61">
        <f t="shared" si="3"/>
        <v>9.9999999999999992E-2</v>
      </c>
      <c r="C11" s="61">
        <f t="shared" si="1"/>
        <v>0.6</v>
      </c>
      <c r="D11" s="61">
        <v>2.5000000000000001E-2</v>
      </c>
      <c r="E11" s="61">
        <v>0.15</v>
      </c>
      <c r="F11" s="61">
        <v>2.5000000000000001E-2</v>
      </c>
      <c r="G11" s="61">
        <v>0.15</v>
      </c>
      <c r="H11" s="61">
        <v>1.6666666666666666E-2</v>
      </c>
      <c r="I11" s="61">
        <v>9.9999999999999992E-2</v>
      </c>
      <c r="J11" s="61">
        <v>1.6666666666666666E-2</v>
      </c>
      <c r="K11" s="61">
        <v>9.9999999999999992E-2</v>
      </c>
      <c r="L11" s="61">
        <v>1.6666666666666666E-2</v>
      </c>
      <c r="M11" s="61">
        <v>9.9999999999999992E-2</v>
      </c>
      <c r="O11" s="51"/>
    </row>
    <row r="12" spans="1:15" s="52" customFormat="1" ht="17.25" customHeight="1">
      <c r="A12" s="56" t="s">
        <v>21</v>
      </c>
      <c r="B12" s="61">
        <f t="shared" si="3"/>
        <v>0</v>
      </c>
      <c r="C12" s="61">
        <f t="shared" si="1"/>
        <v>1.8</v>
      </c>
      <c r="D12" s="61">
        <v>0</v>
      </c>
      <c r="E12" s="61">
        <v>0.45</v>
      </c>
      <c r="F12" s="61">
        <v>0</v>
      </c>
      <c r="G12" s="61">
        <v>0.45</v>
      </c>
      <c r="H12" s="61">
        <v>0</v>
      </c>
      <c r="I12" s="61">
        <v>0.3</v>
      </c>
      <c r="J12" s="61">
        <v>0</v>
      </c>
      <c r="K12" s="61">
        <v>0.3</v>
      </c>
      <c r="L12" s="61">
        <v>0</v>
      </c>
      <c r="M12" s="61">
        <v>0.3</v>
      </c>
      <c r="O12" s="51"/>
    </row>
    <row r="13" spans="1:15" s="51" customFormat="1" ht="17.25" customHeight="1">
      <c r="A13" s="57" t="s">
        <v>22</v>
      </c>
      <c r="B13" s="58">
        <f t="shared" si="1"/>
        <v>3.1999999999999997</v>
      </c>
      <c r="C13" s="58">
        <f t="shared" si="1"/>
        <v>2.2999999999999998</v>
      </c>
      <c r="D13" s="58">
        <f>D14+D15+D16</f>
        <v>0.8</v>
      </c>
      <c r="E13" s="58">
        <f t="shared" ref="E13:M13" si="4">E14+E15+E16</f>
        <v>0.57499999999999996</v>
      </c>
      <c r="F13" s="58">
        <f t="shared" si="4"/>
        <v>0.8</v>
      </c>
      <c r="G13" s="58">
        <f t="shared" si="4"/>
        <v>0.57499999999999996</v>
      </c>
      <c r="H13" s="58">
        <f t="shared" si="4"/>
        <v>0.53333333333333333</v>
      </c>
      <c r="I13" s="58">
        <f t="shared" si="4"/>
        <v>0.3833333333333333</v>
      </c>
      <c r="J13" s="58">
        <f t="shared" si="4"/>
        <v>0.53333333333333333</v>
      </c>
      <c r="K13" s="58">
        <f t="shared" si="4"/>
        <v>0.3833333333333333</v>
      </c>
      <c r="L13" s="58">
        <f t="shared" si="4"/>
        <v>0.53333333333333333</v>
      </c>
      <c r="M13" s="58">
        <f t="shared" si="4"/>
        <v>0.3833333333333333</v>
      </c>
    </row>
    <row r="14" spans="1:15" s="52" customFormat="1" ht="17.25" customHeight="1">
      <c r="A14" s="56" t="s">
        <v>23</v>
      </c>
      <c r="B14" s="61">
        <f t="shared" si="3"/>
        <v>0</v>
      </c>
      <c r="C14" s="61">
        <f t="shared" si="1"/>
        <v>0.19999999999999998</v>
      </c>
      <c r="D14" s="61">
        <v>0</v>
      </c>
      <c r="E14" s="61">
        <v>0.05</v>
      </c>
      <c r="F14" s="61">
        <v>0</v>
      </c>
      <c r="G14" s="61">
        <v>0.05</v>
      </c>
      <c r="H14" s="61">
        <v>0</v>
      </c>
      <c r="I14" s="61">
        <v>3.3333333333333333E-2</v>
      </c>
      <c r="J14" s="61">
        <v>0</v>
      </c>
      <c r="K14" s="61">
        <v>3.3333333333333333E-2</v>
      </c>
      <c r="L14" s="61">
        <v>0</v>
      </c>
      <c r="M14" s="61">
        <v>3.3333333333333333E-2</v>
      </c>
      <c r="O14" s="51"/>
    </row>
    <row r="15" spans="1:15" s="52" customFormat="1" ht="17.25" customHeight="1">
      <c r="A15" s="56" t="s">
        <v>24</v>
      </c>
      <c r="B15" s="61">
        <f t="shared" si="3"/>
        <v>0.99999999999999989</v>
      </c>
      <c r="C15" s="61">
        <f t="shared" si="1"/>
        <v>0.6</v>
      </c>
      <c r="D15" s="61">
        <v>0.25</v>
      </c>
      <c r="E15" s="61">
        <v>0.15</v>
      </c>
      <c r="F15" s="61">
        <v>0.25</v>
      </c>
      <c r="G15" s="61">
        <v>0.15</v>
      </c>
      <c r="H15" s="61">
        <v>0.16666666666666666</v>
      </c>
      <c r="I15" s="61">
        <v>9.9999999999999992E-2</v>
      </c>
      <c r="J15" s="61">
        <v>0.16666666666666666</v>
      </c>
      <c r="K15" s="61">
        <v>9.9999999999999992E-2</v>
      </c>
      <c r="L15" s="61">
        <v>0.16666666666666666</v>
      </c>
      <c r="M15" s="61">
        <v>9.9999999999999992E-2</v>
      </c>
      <c r="O15" s="51"/>
    </row>
    <row r="16" spans="1:15" s="52" customFormat="1" ht="17.25" customHeight="1">
      <c r="A16" s="56" t="s">
        <v>25</v>
      </c>
      <c r="B16" s="61">
        <f t="shared" si="3"/>
        <v>2.2000000000000002</v>
      </c>
      <c r="C16" s="61">
        <f t="shared" si="1"/>
        <v>1.5</v>
      </c>
      <c r="D16" s="61">
        <v>0.55000000000000004</v>
      </c>
      <c r="E16" s="61">
        <v>0.375</v>
      </c>
      <c r="F16" s="61">
        <v>0.55000000000000004</v>
      </c>
      <c r="G16" s="61">
        <v>0.375</v>
      </c>
      <c r="H16" s="61">
        <v>0.3666666666666667</v>
      </c>
      <c r="I16" s="61">
        <v>0.25</v>
      </c>
      <c r="J16" s="61">
        <v>0.3666666666666667</v>
      </c>
      <c r="K16" s="61">
        <v>0.25</v>
      </c>
      <c r="L16" s="61">
        <v>0.3666666666666667</v>
      </c>
      <c r="M16" s="61">
        <v>0.25</v>
      </c>
      <c r="O16" s="51"/>
    </row>
    <row r="17" spans="1:15" s="51" customFormat="1" ht="17.25" customHeight="1">
      <c r="A17" s="57" t="s">
        <v>26</v>
      </c>
      <c r="B17" s="58">
        <f t="shared" si="1"/>
        <v>6.3999999999999995</v>
      </c>
      <c r="C17" s="58">
        <f t="shared" si="1"/>
        <v>11.6</v>
      </c>
      <c r="D17" s="58">
        <f>D18+D19+D20+D21+D22</f>
        <v>1.6</v>
      </c>
      <c r="E17" s="58">
        <f t="shared" ref="E17:M17" si="5">E18+E19+E20+E21+E22</f>
        <v>2.9</v>
      </c>
      <c r="F17" s="58">
        <f t="shared" si="5"/>
        <v>1.6</v>
      </c>
      <c r="G17" s="58">
        <f t="shared" si="5"/>
        <v>2.9</v>
      </c>
      <c r="H17" s="58">
        <f t="shared" si="5"/>
        <v>1.0666666666666667</v>
      </c>
      <c r="I17" s="58">
        <f t="shared" si="5"/>
        <v>1.9333333333333333</v>
      </c>
      <c r="J17" s="58">
        <f t="shared" si="5"/>
        <v>1.0666666666666667</v>
      </c>
      <c r="K17" s="58">
        <f t="shared" si="5"/>
        <v>1.9333333333333333</v>
      </c>
      <c r="L17" s="58">
        <f t="shared" si="5"/>
        <v>1.0666666666666667</v>
      </c>
      <c r="M17" s="58">
        <f t="shared" si="5"/>
        <v>1.9333333333333333</v>
      </c>
    </row>
    <row r="18" spans="1:15" s="52" customFormat="1" ht="17.25" customHeight="1">
      <c r="A18" s="56" t="s">
        <v>27</v>
      </c>
      <c r="B18" s="61">
        <f t="shared" si="3"/>
        <v>0.39999999999999997</v>
      </c>
      <c r="C18" s="61">
        <f t="shared" si="1"/>
        <v>1.5</v>
      </c>
      <c r="D18" s="61">
        <v>0.1</v>
      </c>
      <c r="E18" s="61">
        <v>0.375</v>
      </c>
      <c r="F18" s="61">
        <v>0.1</v>
      </c>
      <c r="G18" s="61">
        <v>0.375</v>
      </c>
      <c r="H18" s="61">
        <v>6.6666666666666666E-2</v>
      </c>
      <c r="I18" s="61">
        <v>0.25</v>
      </c>
      <c r="J18" s="61">
        <v>6.6666666666666666E-2</v>
      </c>
      <c r="K18" s="61">
        <v>0.25</v>
      </c>
      <c r="L18" s="61">
        <v>6.6666666666666666E-2</v>
      </c>
      <c r="M18" s="61">
        <v>0.25</v>
      </c>
      <c r="O18" s="51"/>
    </row>
    <row r="19" spans="1:15" s="52" customFormat="1" ht="17.25" customHeight="1">
      <c r="A19" s="56" t="s">
        <v>28</v>
      </c>
      <c r="B19" s="61">
        <f t="shared" si="3"/>
        <v>0</v>
      </c>
      <c r="C19" s="61">
        <f t="shared" si="1"/>
        <v>2.9</v>
      </c>
      <c r="D19" s="61">
        <v>0</v>
      </c>
      <c r="E19" s="61">
        <v>0.72499999999999998</v>
      </c>
      <c r="F19" s="61">
        <v>0</v>
      </c>
      <c r="G19" s="61">
        <v>0.72499999999999998</v>
      </c>
      <c r="H19" s="61">
        <v>0</v>
      </c>
      <c r="I19" s="61">
        <v>0.48333333333333334</v>
      </c>
      <c r="J19" s="61">
        <v>0</v>
      </c>
      <c r="K19" s="61">
        <v>0.48333333333333334</v>
      </c>
      <c r="L19" s="61">
        <v>0</v>
      </c>
      <c r="M19" s="61">
        <v>0.48333333333333334</v>
      </c>
      <c r="O19" s="51"/>
    </row>
    <row r="20" spans="1:15" s="52" customFormat="1" ht="17.25" customHeight="1">
      <c r="A20" s="56" t="s">
        <v>29</v>
      </c>
      <c r="B20" s="61">
        <f t="shared" si="3"/>
        <v>0</v>
      </c>
      <c r="C20" s="61">
        <f t="shared" si="1"/>
        <v>0.6</v>
      </c>
      <c r="D20" s="61">
        <v>0</v>
      </c>
      <c r="E20" s="61">
        <v>0.15</v>
      </c>
      <c r="F20" s="61">
        <v>0</v>
      </c>
      <c r="G20" s="61">
        <v>0.15</v>
      </c>
      <c r="H20" s="61">
        <v>0</v>
      </c>
      <c r="I20" s="61">
        <v>9.9999999999999992E-2</v>
      </c>
      <c r="J20" s="61">
        <v>0</v>
      </c>
      <c r="K20" s="61">
        <v>9.9999999999999992E-2</v>
      </c>
      <c r="L20" s="61">
        <v>0</v>
      </c>
      <c r="M20" s="61">
        <v>9.9999999999999992E-2</v>
      </c>
      <c r="O20" s="51"/>
    </row>
    <row r="21" spans="1:15" s="52" customFormat="1" ht="17.25" customHeight="1">
      <c r="A21" s="56" t="s">
        <v>30</v>
      </c>
      <c r="B21" s="61">
        <f t="shared" si="3"/>
        <v>5</v>
      </c>
      <c r="C21" s="61">
        <f t="shared" si="1"/>
        <v>5.4</v>
      </c>
      <c r="D21" s="61">
        <v>1.25</v>
      </c>
      <c r="E21" s="61">
        <v>1.35</v>
      </c>
      <c r="F21" s="61">
        <v>1.25</v>
      </c>
      <c r="G21" s="61">
        <v>1.35</v>
      </c>
      <c r="H21" s="61">
        <v>0.83333333333333337</v>
      </c>
      <c r="I21" s="61">
        <v>0.9</v>
      </c>
      <c r="J21" s="61">
        <v>0.83333333333333337</v>
      </c>
      <c r="K21" s="61">
        <v>0.9</v>
      </c>
      <c r="L21" s="61">
        <v>0.83333333333333337</v>
      </c>
      <c r="M21" s="61">
        <v>0.9</v>
      </c>
      <c r="O21" s="51"/>
    </row>
    <row r="22" spans="1:15" s="52" customFormat="1" ht="17.25" customHeight="1">
      <c r="A22" s="56" t="s">
        <v>31</v>
      </c>
      <c r="B22" s="61">
        <f t="shared" si="3"/>
        <v>0.99999999999999989</v>
      </c>
      <c r="C22" s="61">
        <f t="shared" si="1"/>
        <v>1.2</v>
      </c>
      <c r="D22" s="61">
        <v>0.25</v>
      </c>
      <c r="E22" s="61">
        <v>0.3</v>
      </c>
      <c r="F22" s="61">
        <v>0.25</v>
      </c>
      <c r="G22" s="61">
        <v>0.3</v>
      </c>
      <c r="H22" s="61">
        <v>0.16666666666666666</v>
      </c>
      <c r="I22" s="61">
        <v>0.19999999999999998</v>
      </c>
      <c r="J22" s="61">
        <v>0.16666666666666666</v>
      </c>
      <c r="K22" s="61">
        <v>0.19999999999999998</v>
      </c>
      <c r="L22" s="61">
        <v>0.16666666666666666</v>
      </c>
      <c r="M22" s="61">
        <v>0.19999999999999998</v>
      </c>
      <c r="O22" s="51"/>
    </row>
    <row r="23" spans="1:15" s="51" customFormat="1" ht="17.25" customHeight="1">
      <c r="A23" s="57" t="s">
        <v>32</v>
      </c>
      <c r="B23" s="58">
        <f t="shared" si="1"/>
        <v>4.2</v>
      </c>
      <c r="C23" s="58">
        <f t="shared" si="1"/>
        <v>14.4</v>
      </c>
      <c r="D23" s="58">
        <f>D24+D25+D26+D27+D28</f>
        <v>1.05</v>
      </c>
      <c r="E23" s="58">
        <f t="shared" ref="E23:M23" si="6">E24+E25+E26+E27+E28</f>
        <v>3.6</v>
      </c>
      <c r="F23" s="58">
        <f t="shared" si="6"/>
        <v>1.05</v>
      </c>
      <c r="G23" s="58">
        <f t="shared" si="6"/>
        <v>3.6</v>
      </c>
      <c r="H23" s="58">
        <f t="shared" si="6"/>
        <v>0.70000000000000007</v>
      </c>
      <c r="I23" s="58">
        <f t="shared" si="6"/>
        <v>2.4</v>
      </c>
      <c r="J23" s="58">
        <f t="shared" si="6"/>
        <v>0.70000000000000007</v>
      </c>
      <c r="K23" s="58">
        <f t="shared" si="6"/>
        <v>2.4</v>
      </c>
      <c r="L23" s="58">
        <f t="shared" si="6"/>
        <v>0.70000000000000007</v>
      </c>
      <c r="M23" s="58">
        <f t="shared" si="6"/>
        <v>2.4</v>
      </c>
    </row>
    <row r="24" spans="1:15" s="52" customFormat="1" ht="17.25" customHeight="1">
      <c r="A24" s="56" t="s">
        <v>33</v>
      </c>
      <c r="B24" s="61">
        <f t="shared" si="3"/>
        <v>4.2</v>
      </c>
      <c r="C24" s="61">
        <f t="shared" si="1"/>
        <v>5</v>
      </c>
      <c r="D24" s="61">
        <v>1.05</v>
      </c>
      <c r="E24" s="61">
        <v>1.25</v>
      </c>
      <c r="F24" s="61">
        <v>1.05</v>
      </c>
      <c r="G24" s="61">
        <v>1.25</v>
      </c>
      <c r="H24" s="61">
        <v>0.70000000000000007</v>
      </c>
      <c r="I24" s="61">
        <v>0.83333333333333337</v>
      </c>
      <c r="J24" s="61">
        <v>0.70000000000000007</v>
      </c>
      <c r="K24" s="61">
        <v>0.83333333333333337</v>
      </c>
      <c r="L24" s="61">
        <v>0.70000000000000007</v>
      </c>
      <c r="M24" s="61">
        <v>0.83333333333333337</v>
      </c>
      <c r="O24" s="51"/>
    </row>
    <row r="25" spans="1:15" s="52" customFormat="1" ht="17.25" customHeight="1">
      <c r="A25" s="56" t="s">
        <v>34</v>
      </c>
      <c r="B25" s="61">
        <f t="shared" si="3"/>
        <v>0</v>
      </c>
      <c r="C25" s="61">
        <f t="shared" si="1"/>
        <v>2.4</v>
      </c>
      <c r="D25" s="61">
        <v>0</v>
      </c>
      <c r="E25" s="61">
        <v>0.6</v>
      </c>
      <c r="F25" s="61">
        <v>0</v>
      </c>
      <c r="G25" s="61">
        <v>0.6</v>
      </c>
      <c r="H25" s="61">
        <v>0</v>
      </c>
      <c r="I25" s="61">
        <v>0.39999999999999997</v>
      </c>
      <c r="J25" s="61">
        <v>0</v>
      </c>
      <c r="K25" s="61">
        <v>0.39999999999999997</v>
      </c>
      <c r="L25" s="61">
        <v>0</v>
      </c>
      <c r="M25" s="61">
        <v>0.39999999999999997</v>
      </c>
      <c r="O25" s="51"/>
    </row>
    <row r="26" spans="1:15" s="52" customFormat="1" ht="17.25" customHeight="1">
      <c r="A26" s="56" t="s">
        <v>35</v>
      </c>
      <c r="B26" s="61">
        <f t="shared" si="3"/>
        <v>0</v>
      </c>
      <c r="C26" s="61">
        <f t="shared" si="1"/>
        <v>1.9999999999999998</v>
      </c>
      <c r="D26" s="61">
        <v>0</v>
      </c>
      <c r="E26" s="61">
        <v>0.5</v>
      </c>
      <c r="F26" s="61">
        <v>0</v>
      </c>
      <c r="G26" s="61">
        <v>0.5</v>
      </c>
      <c r="H26" s="61">
        <v>0</v>
      </c>
      <c r="I26" s="61">
        <v>0.33333333333333331</v>
      </c>
      <c r="J26" s="61">
        <v>0</v>
      </c>
      <c r="K26" s="61">
        <v>0.33333333333333331</v>
      </c>
      <c r="L26" s="61">
        <v>0</v>
      </c>
      <c r="M26" s="61">
        <v>0.33333333333333331</v>
      </c>
      <c r="O26" s="51"/>
    </row>
    <row r="27" spans="1:15" s="52" customFormat="1" ht="17.25" customHeight="1">
      <c r="A27" s="56" t="s">
        <v>36</v>
      </c>
      <c r="B27" s="61">
        <f t="shared" si="3"/>
        <v>0</v>
      </c>
      <c r="C27" s="61">
        <f t="shared" si="1"/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O27" s="51"/>
    </row>
    <row r="28" spans="1:15" s="52" customFormat="1" ht="17.25" customHeight="1">
      <c r="A28" s="56" t="s">
        <v>37</v>
      </c>
      <c r="B28" s="61">
        <f t="shared" si="3"/>
        <v>0</v>
      </c>
      <c r="C28" s="61">
        <f t="shared" si="1"/>
        <v>5</v>
      </c>
      <c r="D28" s="61">
        <v>0</v>
      </c>
      <c r="E28" s="61">
        <v>1.25</v>
      </c>
      <c r="F28" s="61">
        <v>0</v>
      </c>
      <c r="G28" s="61">
        <v>1.25</v>
      </c>
      <c r="H28" s="61">
        <v>0</v>
      </c>
      <c r="I28" s="61">
        <v>0.83333333333333337</v>
      </c>
      <c r="J28" s="61">
        <v>0</v>
      </c>
      <c r="K28" s="61">
        <v>0.83333333333333337</v>
      </c>
      <c r="L28" s="61">
        <v>0</v>
      </c>
      <c r="M28" s="61">
        <v>0.83333333333333337</v>
      </c>
      <c r="O28" s="51"/>
    </row>
    <row r="29" spans="1:15" s="51" customFormat="1" ht="17.25" customHeight="1">
      <c r="A29" s="57" t="s">
        <v>38</v>
      </c>
      <c r="B29" s="58">
        <f t="shared" si="1"/>
        <v>15.900000000000002</v>
      </c>
      <c r="C29" s="58">
        <f t="shared" si="1"/>
        <v>7.3</v>
      </c>
      <c r="D29" s="58">
        <f>D30+D31+D32</f>
        <v>3.9750000000000001</v>
      </c>
      <c r="E29" s="58">
        <f t="shared" ref="E29:M29" si="7">E30+E31+E32</f>
        <v>1.825</v>
      </c>
      <c r="F29" s="58">
        <f t="shared" si="7"/>
        <v>3.9750000000000001</v>
      </c>
      <c r="G29" s="58">
        <f t="shared" si="7"/>
        <v>1.825</v>
      </c>
      <c r="H29" s="58">
        <f t="shared" si="7"/>
        <v>2.6500000000000004</v>
      </c>
      <c r="I29" s="58">
        <f t="shared" si="7"/>
        <v>1.2166666666666666</v>
      </c>
      <c r="J29" s="58">
        <f t="shared" si="7"/>
        <v>2.6500000000000004</v>
      </c>
      <c r="K29" s="58">
        <f t="shared" si="7"/>
        <v>1.2166666666666666</v>
      </c>
      <c r="L29" s="58">
        <f t="shared" si="7"/>
        <v>2.6500000000000004</v>
      </c>
      <c r="M29" s="58">
        <f t="shared" si="7"/>
        <v>1.2166666666666666</v>
      </c>
    </row>
    <row r="30" spans="1:15" s="52" customFormat="1" ht="17.25" customHeight="1">
      <c r="A30" s="56" t="s">
        <v>39</v>
      </c>
      <c r="B30" s="61">
        <f t="shared" si="3"/>
        <v>3.9999999999999996</v>
      </c>
      <c r="C30" s="61">
        <f t="shared" si="1"/>
        <v>2.2999999999999998</v>
      </c>
      <c r="D30" s="61">
        <v>1</v>
      </c>
      <c r="E30" s="61">
        <v>0.57499999999999996</v>
      </c>
      <c r="F30" s="61">
        <v>1</v>
      </c>
      <c r="G30" s="61">
        <v>0.57499999999999996</v>
      </c>
      <c r="H30" s="61">
        <v>0.66666666666666663</v>
      </c>
      <c r="I30" s="61">
        <v>0.3833333333333333</v>
      </c>
      <c r="J30" s="61">
        <v>0.66666666666666663</v>
      </c>
      <c r="K30" s="61">
        <v>0.3833333333333333</v>
      </c>
      <c r="L30" s="61">
        <v>0.66666666666666663</v>
      </c>
      <c r="M30" s="61">
        <v>0.3833333333333333</v>
      </c>
      <c r="O30" s="51"/>
    </row>
    <row r="31" spans="1:15" s="52" customFormat="1" ht="17.25" customHeight="1">
      <c r="A31" s="56" t="s">
        <v>40</v>
      </c>
      <c r="B31" s="61">
        <f t="shared" si="3"/>
        <v>9.8000000000000007</v>
      </c>
      <c r="C31" s="61">
        <f t="shared" si="1"/>
        <v>1.9999999999999998</v>
      </c>
      <c r="D31" s="61">
        <v>2.4500000000000002</v>
      </c>
      <c r="E31" s="61">
        <v>0.5</v>
      </c>
      <c r="F31" s="61">
        <v>2.4500000000000002</v>
      </c>
      <c r="G31" s="61">
        <v>0.5</v>
      </c>
      <c r="H31" s="61">
        <v>1.6333333333333335</v>
      </c>
      <c r="I31" s="61">
        <v>0.33333333333333331</v>
      </c>
      <c r="J31" s="61">
        <v>1.6333333333333335</v>
      </c>
      <c r="K31" s="61">
        <v>0.33333333333333331</v>
      </c>
      <c r="L31" s="61">
        <v>1.6333333333333335</v>
      </c>
      <c r="M31" s="61">
        <v>0.33333333333333331</v>
      </c>
    </row>
    <row r="32" spans="1:15" s="52" customFormat="1" ht="17.25" customHeight="1">
      <c r="A32" s="56" t="s">
        <v>41</v>
      </c>
      <c r="B32" s="61">
        <f t="shared" si="3"/>
        <v>2.1</v>
      </c>
      <c r="C32" s="61">
        <f>E32+G32+I32+K32+M32</f>
        <v>3</v>
      </c>
      <c r="D32" s="61">
        <v>0.52500000000000002</v>
      </c>
      <c r="E32" s="61">
        <v>0.75</v>
      </c>
      <c r="F32" s="61">
        <v>0.52500000000000002</v>
      </c>
      <c r="G32" s="61">
        <v>0.75</v>
      </c>
      <c r="H32" s="61">
        <v>0.35000000000000003</v>
      </c>
      <c r="I32" s="61">
        <v>0.5</v>
      </c>
      <c r="J32" s="61">
        <v>0.35000000000000003</v>
      </c>
      <c r="K32" s="61">
        <v>0.5</v>
      </c>
      <c r="L32" s="61">
        <v>0.35000000000000003</v>
      </c>
      <c r="M32" s="61">
        <v>0.5</v>
      </c>
    </row>
  </sheetData>
  <mergeCells count="8">
    <mergeCell ref="A1:M1"/>
    <mergeCell ref="B3:C3"/>
    <mergeCell ref="D3:E3"/>
    <mergeCell ref="F3:G3"/>
    <mergeCell ref="H3:I3"/>
    <mergeCell ref="J3:K3"/>
    <mergeCell ref="L3:M3"/>
    <mergeCell ref="A3:A4"/>
  </mergeCells>
  <phoneticPr fontId="33" type="noConversion"/>
  <pageMargins left="0.78740157480314998" right="0.78740157480314998" top="0.86614173228346403" bottom="0.78740157480314998" header="0.511811023622047" footer="0.511811023622047"/>
  <pageSetup paperSize="9" scale="7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showZeros="0" topLeftCell="A7" zoomScale="85" zoomScaleNormal="85" workbookViewId="0">
      <selection activeCell="D14" sqref="D14"/>
    </sheetView>
  </sheetViews>
  <sheetFormatPr defaultColWidth="9" defaultRowHeight="13.5"/>
  <cols>
    <col min="1" max="1" width="21.875" customWidth="1"/>
    <col min="2" max="2" width="11.875" customWidth="1"/>
    <col min="3" max="3" width="13.375" customWidth="1"/>
    <col min="4" max="4" width="11.875" customWidth="1"/>
    <col min="5" max="5" width="13.375" customWidth="1"/>
    <col min="6" max="6" width="11.875" customWidth="1"/>
    <col min="7" max="7" width="13.375" customWidth="1"/>
    <col min="8" max="8" width="11.875" customWidth="1"/>
    <col min="9" max="9" width="13.375" customWidth="1"/>
    <col min="10" max="10" width="11.875" customWidth="1"/>
    <col min="11" max="11" width="13.375" customWidth="1"/>
    <col min="12" max="12" width="11.875" customWidth="1"/>
    <col min="13" max="13" width="13.375" customWidth="1"/>
  </cols>
  <sheetData>
    <row r="1" spans="1:13" ht="32.25" customHeight="1">
      <c r="A1" s="104" t="s">
        <v>58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21" customHeight="1">
      <c r="A2" s="64" t="s">
        <v>59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7"/>
      <c r="M2" s="65" t="s">
        <v>60</v>
      </c>
    </row>
    <row r="3" spans="1:13" ht="24" customHeight="1">
      <c r="A3" s="105" t="s">
        <v>3</v>
      </c>
      <c r="B3" s="105" t="s">
        <v>53</v>
      </c>
      <c r="C3" s="105"/>
      <c r="D3" s="106" t="s">
        <v>45</v>
      </c>
      <c r="E3" s="106"/>
      <c r="F3" s="106" t="s">
        <v>46</v>
      </c>
      <c r="G3" s="106"/>
      <c r="H3" s="106" t="s">
        <v>47</v>
      </c>
      <c r="I3" s="106"/>
      <c r="J3" s="106" t="s">
        <v>48</v>
      </c>
      <c r="K3" s="106"/>
      <c r="L3" s="106" t="s">
        <v>13</v>
      </c>
      <c r="M3" s="106"/>
    </row>
    <row r="4" spans="1:13" ht="35.25" customHeight="1">
      <c r="A4" s="105"/>
      <c r="B4" s="55" t="s">
        <v>61</v>
      </c>
      <c r="C4" s="55" t="s">
        <v>8</v>
      </c>
      <c r="D4" s="55" t="s">
        <v>61</v>
      </c>
      <c r="E4" s="55" t="s">
        <v>8</v>
      </c>
      <c r="F4" s="55" t="s">
        <v>61</v>
      </c>
      <c r="G4" s="55" t="s">
        <v>8</v>
      </c>
      <c r="H4" s="55" t="s">
        <v>61</v>
      </c>
      <c r="I4" s="55" t="s">
        <v>8</v>
      </c>
      <c r="J4" s="55" t="s">
        <v>61</v>
      </c>
      <c r="K4" s="55" t="s">
        <v>8</v>
      </c>
      <c r="L4" s="55" t="s">
        <v>61</v>
      </c>
      <c r="M4" s="55" t="s">
        <v>8</v>
      </c>
    </row>
    <row r="5" spans="1:13" s="51" customFormat="1" ht="18" customHeight="1">
      <c r="A5" s="57" t="s">
        <v>14</v>
      </c>
      <c r="B5" s="58">
        <f>D5+F5+H5+J5+L5</f>
        <v>24.999999999999993</v>
      </c>
      <c r="C5" s="62">
        <f>E5+G5+I5+K5+M5</f>
        <v>1055.8</v>
      </c>
      <c r="D5" s="58">
        <f t="shared" ref="D5:M5" si="0">D6+D13+D17+D23+D29</f>
        <v>6.25</v>
      </c>
      <c r="E5" s="62">
        <f t="shared" si="0"/>
        <v>262.7</v>
      </c>
      <c r="F5" s="58">
        <f t="shared" si="0"/>
        <v>6.25</v>
      </c>
      <c r="G5" s="62">
        <f t="shared" si="0"/>
        <v>259.7</v>
      </c>
      <c r="H5" s="58">
        <f t="shared" si="0"/>
        <v>4.1666666666666661</v>
      </c>
      <c r="I5" s="62">
        <f t="shared" si="0"/>
        <v>183.13333333333333</v>
      </c>
      <c r="J5" s="58">
        <f t="shared" si="0"/>
        <v>4.1666666666666661</v>
      </c>
      <c r="K5" s="62">
        <f t="shared" si="0"/>
        <v>179.13333333333333</v>
      </c>
      <c r="L5" s="58">
        <f t="shared" si="0"/>
        <v>4.1666666666666661</v>
      </c>
      <c r="M5" s="62">
        <f t="shared" si="0"/>
        <v>171.13333333333333</v>
      </c>
    </row>
    <row r="6" spans="1:13" s="51" customFormat="1" ht="18" customHeight="1">
      <c r="A6" s="57" t="s">
        <v>15</v>
      </c>
      <c r="B6" s="58">
        <f>D6+F6+H6+J6+L6</f>
        <v>2.2000000000000002</v>
      </c>
      <c r="C6" s="62">
        <f>E6+G6+I6+K6+M6</f>
        <v>93.799999999999983</v>
      </c>
      <c r="D6" s="58">
        <f>SUM(D7:D12)</f>
        <v>0.55000000000000004</v>
      </c>
      <c r="E6" s="62">
        <f t="shared" ref="E6:M6" si="1">SUM(E7:E12)</f>
        <v>23.7</v>
      </c>
      <c r="F6" s="58">
        <f t="shared" si="1"/>
        <v>0.55000000000000004</v>
      </c>
      <c r="G6" s="62">
        <f t="shared" si="1"/>
        <v>21.7</v>
      </c>
      <c r="H6" s="58">
        <f t="shared" si="1"/>
        <v>0.3666666666666667</v>
      </c>
      <c r="I6" s="62">
        <f t="shared" si="1"/>
        <v>18.133333333333329</v>
      </c>
      <c r="J6" s="58">
        <f t="shared" si="1"/>
        <v>0.3666666666666667</v>
      </c>
      <c r="K6" s="62">
        <f t="shared" si="1"/>
        <v>16.133333333333329</v>
      </c>
      <c r="L6" s="58">
        <f t="shared" si="1"/>
        <v>0.3666666666666667</v>
      </c>
      <c r="M6" s="62">
        <f t="shared" si="1"/>
        <v>14.133333333333329</v>
      </c>
    </row>
    <row r="7" spans="1:13" s="52" customFormat="1" ht="18" customHeight="1">
      <c r="A7" s="56" t="s">
        <v>16</v>
      </c>
      <c r="B7" s="61">
        <f t="shared" ref="B7:B32" si="2">D7+F7+H7+J7+L7</f>
        <v>0.19999999999999998</v>
      </c>
      <c r="C7" s="66">
        <f>E7+G7+I7+K7+M7</f>
        <v>10</v>
      </c>
      <c r="D7" s="61">
        <v>0.05</v>
      </c>
      <c r="E7" s="66">
        <v>3</v>
      </c>
      <c r="F7" s="61">
        <v>0.05</v>
      </c>
      <c r="G7" s="66">
        <v>2</v>
      </c>
      <c r="H7" s="61">
        <v>3.3333333333333333E-2</v>
      </c>
      <c r="I7" s="66">
        <v>2</v>
      </c>
      <c r="J7" s="61">
        <v>3.3333333333333333E-2</v>
      </c>
      <c r="K7" s="66">
        <v>2</v>
      </c>
      <c r="L7" s="61">
        <v>3.3333333333333333E-2</v>
      </c>
      <c r="M7" s="66">
        <v>1</v>
      </c>
    </row>
    <row r="8" spans="1:13" s="52" customFormat="1" ht="18" customHeight="1">
      <c r="A8" s="56" t="s">
        <v>17</v>
      </c>
      <c r="B8" s="61">
        <f t="shared" si="2"/>
        <v>0.19999999999999998</v>
      </c>
      <c r="C8" s="66">
        <f t="shared" ref="C8:C32" si="3">E8+G8+I8+K8+M8</f>
        <v>4</v>
      </c>
      <c r="D8" s="61">
        <v>0.05</v>
      </c>
      <c r="E8" s="66">
        <v>1</v>
      </c>
      <c r="F8" s="61">
        <v>0.05</v>
      </c>
      <c r="G8" s="66">
        <v>1</v>
      </c>
      <c r="H8" s="61">
        <v>3.3333333333333333E-2</v>
      </c>
      <c r="I8" s="66">
        <v>1</v>
      </c>
      <c r="J8" s="61">
        <v>3.3333333333333333E-2</v>
      </c>
      <c r="K8" s="66">
        <v>1</v>
      </c>
      <c r="L8" s="61">
        <v>3.3333333333333333E-2</v>
      </c>
      <c r="M8" s="66">
        <v>0</v>
      </c>
    </row>
    <row r="9" spans="1:13" s="52" customFormat="1" ht="18" customHeight="1">
      <c r="A9" s="56" t="s">
        <v>18</v>
      </c>
      <c r="B9" s="61">
        <f t="shared" si="2"/>
        <v>0.19999999999999998</v>
      </c>
      <c r="C9" s="66">
        <f t="shared" si="3"/>
        <v>6.7999999999999901</v>
      </c>
      <c r="D9" s="61">
        <v>0.05</v>
      </c>
      <c r="E9" s="66">
        <v>1.7</v>
      </c>
      <c r="F9" s="61">
        <v>0.05</v>
      </c>
      <c r="G9" s="66">
        <v>1.7</v>
      </c>
      <c r="H9" s="61">
        <v>3.3333333333333333E-2</v>
      </c>
      <c r="I9" s="66">
        <v>1.13333333333333</v>
      </c>
      <c r="J9" s="61">
        <v>3.3333333333333333E-2</v>
      </c>
      <c r="K9" s="66">
        <v>1.13333333333333</v>
      </c>
      <c r="L9" s="61">
        <v>3.3333333333333333E-2</v>
      </c>
      <c r="M9" s="66">
        <v>1.13333333333333</v>
      </c>
    </row>
    <row r="10" spans="1:13" s="52" customFormat="1" ht="18" customHeight="1">
      <c r="A10" s="56" t="s">
        <v>19</v>
      </c>
      <c r="B10" s="61">
        <f t="shared" si="2"/>
        <v>0.6</v>
      </c>
      <c r="C10" s="66">
        <f t="shared" si="3"/>
        <v>25</v>
      </c>
      <c r="D10" s="61">
        <v>0.15</v>
      </c>
      <c r="E10" s="66">
        <v>6</v>
      </c>
      <c r="F10" s="61">
        <v>0.15</v>
      </c>
      <c r="G10" s="66">
        <v>6</v>
      </c>
      <c r="H10" s="61">
        <v>9.9999999999999992E-2</v>
      </c>
      <c r="I10" s="66">
        <v>5</v>
      </c>
      <c r="J10" s="61">
        <v>9.9999999999999992E-2</v>
      </c>
      <c r="K10" s="66">
        <v>4</v>
      </c>
      <c r="L10" s="61">
        <v>9.9999999999999992E-2</v>
      </c>
      <c r="M10" s="66">
        <v>4</v>
      </c>
    </row>
    <row r="11" spans="1:13" s="52" customFormat="1" ht="18" customHeight="1">
      <c r="A11" s="56" t="s">
        <v>20</v>
      </c>
      <c r="B11" s="61">
        <f t="shared" si="2"/>
        <v>9.9999999999999992E-2</v>
      </c>
      <c r="C11" s="66">
        <f t="shared" si="3"/>
        <v>18</v>
      </c>
      <c r="D11" s="61">
        <v>2.5000000000000001E-2</v>
      </c>
      <c r="E11" s="66">
        <v>5</v>
      </c>
      <c r="F11" s="61">
        <v>2.5000000000000001E-2</v>
      </c>
      <c r="G11" s="66">
        <v>4</v>
      </c>
      <c r="H11" s="61">
        <v>1.6666666666666666E-2</v>
      </c>
      <c r="I11" s="66">
        <v>3</v>
      </c>
      <c r="J11" s="61">
        <v>1.6666666666666666E-2</v>
      </c>
      <c r="K11" s="66">
        <v>3</v>
      </c>
      <c r="L11" s="61">
        <v>1.6666666666666666E-2</v>
      </c>
      <c r="M11" s="66">
        <v>3</v>
      </c>
    </row>
    <row r="12" spans="1:13" s="52" customFormat="1" ht="18" customHeight="1">
      <c r="A12" s="56" t="s">
        <v>21</v>
      </c>
      <c r="B12" s="61">
        <f t="shared" si="2"/>
        <v>0.9</v>
      </c>
      <c r="C12" s="66">
        <f t="shared" si="3"/>
        <v>30</v>
      </c>
      <c r="D12" s="61">
        <v>0.22500000000000001</v>
      </c>
      <c r="E12" s="66">
        <v>7</v>
      </c>
      <c r="F12" s="61">
        <v>0.22500000000000001</v>
      </c>
      <c r="G12" s="66">
        <v>7</v>
      </c>
      <c r="H12" s="61">
        <v>0.15</v>
      </c>
      <c r="I12" s="66">
        <v>6</v>
      </c>
      <c r="J12" s="61">
        <v>0.15</v>
      </c>
      <c r="K12" s="66">
        <v>5</v>
      </c>
      <c r="L12" s="61">
        <v>0.15</v>
      </c>
      <c r="M12" s="66">
        <v>5</v>
      </c>
    </row>
    <row r="13" spans="1:13" s="51" customFormat="1" ht="18" customHeight="1">
      <c r="A13" s="57" t="s">
        <v>22</v>
      </c>
      <c r="B13" s="58">
        <f t="shared" si="2"/>
        <v>1.9</v>
      </c>
      <c r="C13" s="62">
        <f t="shared" si="3"/>
        <v>79</v>
      </c>
      <c r="D13" s="58">
        <f>D14+D15+D16</f>
        <v>0.47499999999999998</v>
      </c>
      <c r="E13" s="62">
        <f t="shared" ref="E13:M13" si="4">E14+E15+E16</f>
        <v>19</v>
      </c>
      <c r="F13" s="58">
        <f t="shared" si="4"/>
        <v>0.47499999999999998</v>
      </c>
      <c r="G13" s="62">
        <f t="shared" si="4"/>
        <v>19</v>
      </c>
      <c r="H13" s="58">
        <f t="shared" si="4"/>
        <v>0.31666666666666665</v>
      </c>
      <c r="I13" s="62">
        <f t="shared" si="4"/>
        <v>14</v>
      </c>
      <c r="J13" s="58">
        <f t="shared" si="4"/>
        <v>0.31666666666666665</v>
      </c>
      <c r="K13" s="62">
        <f t="shared" si="4"/>
        <v>14</v>
      </c>
      <c r="L13" s="58">
        <f t="shared" si="4"/>
        <v>0.31666666666666665</v>
      </c>
      <c r="M13" s="62">
        <f t="shared" si="4"/>
        <v>13</v>
      </c>
    </row>
    <row r="14" spans="1:13" s="52" customFormat="1" ht="18" customHeight="1">
      <c r="A14" s="56" t="s">
        <v>23</v>
      </c>
      <c r="B14" s="61">
        <f t="shared" si="2"/>
        <v>9.9999999999999992E-2</v>
      </c>
      <c r="C14" s="66">
        <f t="shared" si="3"/>
        <v>5</v>
      </c>
      <c r="D14" s="61">
        <v>2.5000000000000001E-2</v>
      </c>
      <c r="E14" s="66">
        <v>1</v>
      </c>
      <c r="F14" s="61">
        <v>2.5000000000000001E-2</v>
      </c>
      <c r="G14" s="66">
        <v>1</v>
      </c>
      <c r="H14" s="61">
        <v>1.6666666666666666E-2</v>
      </c>
      <c r="I14" s="66">
        <v>1</v>
      </c>
      <c r="J14" s="61">
        <v>1.6666666666666666E-2</v>
      </c>
      <c r="K14" s="66">
        <v>1</v>
      </c>
      <c r="L14" s="61">
        <v>1.6666666666666666E-2</v>
      </c>
      <c r="M14" s="66">
        <v>1</v>
      </c>
    </row>
    <row r="15" spans="1:13" s="52" customFormat="1" ht="18" customHeight="1">
      <c r="A15" s="56" t="s">
        <v>24</v>
      </c>
      <c r="B15" s="61">
        <f t="shared" si="2"/>
        <v>0.39999999999999997</v>
      </c>
      <c r="C15" s="66">
        <f t="shared" si="3"/>
        <v>16</v>
      </c>
      <c r="D15" s="61">
        <v>0.1</v>
      </c>
      <c r="E15" s="66">
        <v>4</v>
      </c>
      <c r="F15" s="61">
        <v>0.1</v>
      </c>
      <c r="G15" s="66">
        <v>4</v>
      </c>
      <c r="H15" s="61">
        <v>6.6666666666666666E-2</v>
      </c>
      <c r="I15" s="66">
        <v>3</v>
      </c>
      <c r="J15" s="61">
        <v>6.6666666666666666E-2</v>
      </c>
      <c r="K15" s="66">
        <v>3</v>
      </c>
      <c r="L15" s="61">
        <v>6.6666666666666666E-2</v>
      </c>
      <c r="M15" s="66">
        <v>2</v>
      </c>
    </row>
    <row r="16" spans="1:13" s="52" customFormat="1" ht="18" customHeight="1">
      <c r="A16" s="56" t="s">
        <v>25</v>
      </c>
      <c r="B16" s="61">
        <f t="shared" si="2"/>
        <v>1.4</v>
      </c>
      <c r="C16" s="66">
        <f t="shared" si="3"/>
        <v>58</v>
      </c>
      <c r="D16" s="61">
        <v>0.35</v>
      </c>
      <c r="E16" s="66">
        <v>14</v>
      </c>
      <c r="F16" s="61">
        <v>0.35</v>
      </c>
      <c r="G16" s="66">
        <v>14</v>
      </c>
      <c r="H16" s="61">
        <v>0.23333333333333331</v>
      </c>
      <c r="I16" s="66">
        <v>10</v>
      </c>
      <c r="J16" s="61">
        <v>0.23333333333333331</v>
      </c>
      <c r="K16" s="66">
        <v>10</v>
      </c>
      <c r="L16" s="61">
        <v>0.23333333333333331</v>
      </c>
      <c r="M16" s="66">
        <v>10</v>
      </c>
    </row>
    <row r="17" spans="1:13" s="51" customFormat="1" ht="18" customHeight="1">
      <c r="A17" s="57" t="s">
        <v>26</v>
      </c>
      <c r="B17" s="58">
        <f t="shared" si="2"/>
        <v>6.4999999999999991</v>
      </c>
      <c r="C17" s="62">
        <f t="shared" si="3"/>
        <v>209</v>
      </c>
      <c r="D17" s="58">
        <f>D18+D19+D20+D21+D22</f>
        <v>1.625</v>
      </c>
      <c r="E17" s="62">
        <f t="shared" ref="E17:M17" si="5">E18+E19+E20+E21+E22</f>
        <v>52</v>
      </c>
      <c r="F17" s="58">
        <f t="shared" si="5"/>
        <v>1.625</v>
      </c>
      <c r="G17" s="62">
        <f t="shared" si="5"/>
        <v>52</v>
      </c>
      <c r="H17" s="58">
        <f t="shared" si="5"/>
        <v>1.0833333333333333</v>
      </c>
      <c r="I17" s="62">
        <f t="shared" si="5"/>
        <v>36</v>
      </c>
      <c r="J17" s="58">
        <f t="shared" si="5"/>
        <v>1.0833333333333333</v>
      </c>
      <c r="K17" s="62">
        <f t="shared" si="5"/>
        <v>36</v>
      </c>
      <c r="L17" s="58">
        <f t="shared" si="5"/>
        <v>1.0833333333333333</v>
      </c>
      <c r="M17" s="62">
        <f t="shared" si="5"/>
        <v>33</v>
      </c>
    </row>
    <row r="18" spans="1:13" s="52" customFormat="1" ht="18" customHeight="1">
      <c r="A18" s="56" t="s">
        <v>27</v>
      </c>
      <c r="B18" s="61">
        <f t="shared" si="2"/>
        <v>1.2</v>
      </c>
      <c r="C18" s="66">
        <f t="shared" si="3"/>
        <v>40</v>
      </c>
      <c r="D18" s="61">
        <v>0.3</v>
      </c>
      <c r="E18" s="66">
        <v>10</v>
      </c>
      <c r="F18" s="61">
        <v>0.3</v>
      </c>
      <c r="G18" s="66">
        <v>10</v>
      </c>
      <c r="H18" s="61">
        <v>0.19999999999999998</v>
      </c>
      <c r="I18" s="66">
        <v>7</v>
      </c>
      <c r="J18" s="61">
        <v>0.19999999999999998</v>
      </c>
      <c r="K18" s="66">
        <v>7</v>
      </c>
      <c r="L18" s="61">
        <v>0.19999999999999998</v>
      </c>
      <c r="M18" s="66">
        <v>6</v>
      </c>
    </row>
    <row r="19" spans="1:13" s="52" customFormat="1" ht="18" customHeight="1">
      <c r="A19" s="56" t="s">
        <v>28</v>
      </c>
      <c r="B19" s="61">
        <f t="shared" si="2"/>
        <v>1.2</v>
      </c>
      <c r="C19" s="66">
        <f t="shared" si="3"/>
        <v>40</v>
      </c>
      <c r="D19" s="61">
        <v>0.3</v>
      </c>
      <c r="E19" s="66">
        <v>10</v>
      </c>
      <c r="F19" s="61">
        <v>0.3</v>
      </c>
      <c r="G19" s="66">
        <v>10</v>
      </c>
      <c r="H19" s="61">
        <v>0.19999999999999998</v>
      </c>
      <c r="I19" s="66">
        <v>7</v>
      </c>
      <c r="J19" s="61">
        <v>0.19999999999999998</v>
      </c>
      <c r="K19" s="66">
        <v>7</v>
      </c>
      <c r="L19" s="61">
        <v>0.19999999999999998</v>
      </c>
      <c r="M19" s="66">
        <v>6</v>
      </c>
    </row>
    <row r="20" spans="1:13" s="52" customFormat="1" ht="18" customHeight="1">
      <c r="A20" s="56" t="s">
        <v>29</v>
      </c>
      <c r="B20" s="61">
        <f t="shared" si="2"/>
        <v>1.4</v>
      </c>
      <c r="C20" s="66">
        <f t="shared" si="3"/>
        <v>41</v>
      </c>
      <c r="D20" s="61">
        <v>0.35</v>
      </c>
      <c r="E20" s="66">
        <v>10</v>
      </c>
      <c r="F20" s="61">
        <v>0.35</v>
      </c>
      <c r="G20" s="66">
        <v>10</v>
      </c>
      <c r="H20" s="61">
        <v>0.23333333333333331</v>
      </c>
      <c r="I20" s="66">
        <v>7</v>
      </c>
      <c r="J20" s="61">
        <v>0.23333333333333331</v>
      </c>
      <c r="K20" s="66">
        <v>7</v>
      </c>
      <c r="L20" s="61">
        <v>0.23333333333333331</v>
      </c>
      <c r="M20" s="66">
        <v>7</v>
      </c>
    </row>
    <row r="21" spans="1:13" s="52" customFormat="1" ht="18" customHeight="1">
      <c r="A21" s="56" t="s">
        <v>30</v>
      </c>
      <c r="B21" s="61">
        <f t="shared" si="2"/>
        <v>1.9999999999999998</v>
      </c>
      <c r="C21" s="66">
        <f t="shared" si="3"/>
        <v>62</v>
      </c>
      <c r="D21" s="61">
        <v>0.5</v>
      </c>
      <c r="E21" s="66">
        <v>15</v>
      </c>
      <c r="F21" s="61">
        <v>0.5</v>
      </c>
      <c r="G21" s="66">
        <v>15</v>
      </c>
      <c r="H21" s="61">
        <v>0.33333333333333331</v>
      </c>
      <c r="I21" s="66">
        <v>11</v>
      </c>
      <c r="J21" s="61">
        <v>0.33333333333333331</v>
      </c>
      <c r="K21" s="66">
        <v>11</v>
      </c>
      <c r="L21" s="61">
        <v>0.33333333333333331</v>
      </c>
      <c r="M21" s="66">
        <v>10</v>
      </c>
    </row>
    <row r="22" spans="1:13" s="52" customFormat="1" ht="18" customHeight="1">
      <c r="A22" s="56" t="s">
        <v>31</v>
      </c>
      <c r="B22" s="61">
        <f t="shared" si="2"/>
        <v>0.7</v>
      </c>
      <c r="C22" s="66">
        <f t="shared" si="3"/>
        <v>26</v>
      </c>
      <c r="D22" s="61">
        <v>0.17499999999999999</v>
      </c>
      <c r="E22" s="66">
        <v>7</v>
      </c>
      <c r="F22" s="61">
        <v>0.17499999999999999</v>
      </c>
      <c r="G22" s="66">
        <v>7</v>
      </c>
      <c r="H22" s="61">
        <v>0.11666666666666665</v>
      </c>
      <c r="I22" s="66">
        <v>4</v>
      </c>
      <c r="J22" s="61">
        <v>0.11666666666666665</v>
      </c>
      <c r="K22" s="66">
        <v>4</v>
      </c>
      <c r="L22" s="61">
        <v>0.11666666666666665</v>
      </c>
      <c r="M22" s="66">
        <v>4</v>
      </c>
    </row>
    <row r="23" spans="1:13" s="51" customFormat="1" ht="18" customHeight="1">
      <c r="A23" s="57" t="s">
        <v>32</v>
      </c>
      <c r="B23" s="58">
        <f t="shared" si="2"/>
        <v>9.4</v>
      </c>
      <c r="C23" s="62">
        <f t="shared" si="3"/>
        <v>491</v>
      </c>
      <c r="D23" s="58">
        <f>D24+D25+D26+D27+D28</f>
        <v>2.35</v>
      </c>
      <c r="E23" s="62">
        <f t="shared" ref="E23:M23" si="6">E24+E25+E26+E27+E28</f>
        <v>122</v>
      </c>
      <c r="F23" s="58">
        <f t="shared" si="6"/>
        <v>2.35</v>
      </c>
      <c r="G23" s="62">
        <f t="shared" si="6"/>
        <v>121</v>
      </c>
      <c r="H23" s="58">
        <f t="shared" si="6"/>
        <v>1.5666666666666667</v>
      </c>
      <c r="I23" s="62">
        <f t="shared" si="6"/>
        <v>84</v>
      </c>
      <c r="J23" s="58">
        <f t="shared" si="6"/>
        <v>1.5666666666666667</v>
      </c>
      <c r="K23" s="62">
        <f t="shared" si="6"/>
        <v>82</v>
      </c>
      <c r="L23" s="58">
        <f t="shared" si="6"/>
        <v>1.5666666666666667</v>
      </c>
      <c r="M23" s="62">
        <f t="shared" si="6"/>
        <v>82</v>
      </c>
    </row>
    <row r="24" spans="1:13" s="52" customFormat="1" ht="18" customHeight="1">
      <c r="A24" s="56" t="s">
        <v>33</v>
      </c>
      <c r="B24" s="61">
        <f t="shared" si="2"/>
        <v>2.1</v>
      </c>
      <c r="C24" s="66">
        <f t="shared" si="3"/>
        <v>92</v>
      </c>
      <c r="D24" s="61">
        <v>0.52500000000000002</v>
      </c>
      <c r="E24" s="66">
        <v>23</v>
      </c>
      <c r="F24" s="61">
        <v>0.52500000000000002</v>
      </c>
      <c r="G24" s="66">
        <v>23</v>
      </c>
      <c r="H24" s="61">
        <v>0.35000000000000003</v>
      </c>
      <c r="I24" s="66">
        <v>16</v>
      </c>
      <c r="J24" s="61">
        <v>0.35000000000000003</v>
      </c>
      <c r="K24" s="66">
        <v>15</v>
      </c>
      <c r="L24" s="61">
        <v>0.35000000000000003</v>
      </c>
      <c r="M24" s="66">
        <v>15</v>
      </c>
    </row>
    <row r="25" spans="1:13" s="52" customFormat="1" ht="18" customHeight="1">
      <c r="A25" s="56" t="s">
        <v>34</v>
      </c>
      <c r="B25" s="61">
        <f t="shared" si="2"/>
        <v>3.1</v>
      </c>
      <c r="C25" s="66">
        <f t="shared" si="3"/>
        <v>177</v>
      </c>
      <c r="D25" s="61">
        <v>0.77500000000000002</v>
      </c>
      <c r="E25" s="66">
        <v>44</v>
      </c>
      <c r="F25" s="61">
        <v>0.77500000000000002</v>
      </c>
      <c r="G25" s="66">
        <v>43</v>
      </c>
      <c r="H25" s="61">
        <v>0.51666666666666672</v>
      </c>
      <c r="I25" s="66">
        <v>30</v>
      </c>
      <c r="J25" s="61">
        <v>0.51666666666666672</v>
      </c>
      <c r="K25" s="66">
        <v>30</v>
      </c>
      <c r="L25" s="61">
        <v>0.51666666666666672</v>
      </c>
      <c r="M25" s="66">
        <v>30</v>
      </c>
    </row>
    <row r="26" spans="1:13" s="52" customFormat="1" ht="18" customHeight="1">
      <c r="A26" s="56" t="s">
        <v>35</v>
      </c>
      <c r="B26" s="61">
        <f t="shared" si="2"/>
        <v>1.2</v>
      </c>
      <c r="C26" s="66">
        <f t="shared" si="3"/>
        <v>68</v>
      </c>
      <c r="D26" s="61">
        <v>0.3</v>
      </c>
      <c r="E26" s="66">
        <v>17</v>
      </c>
      <c r="F26" s="61">
        <v>0.3</v>
      </c>
      <c r="G26" s="66">
        <v>17</v>
      </c>
      <c r="H26" s="61">
        <v>0.19999999999999998</v>
      </c>
      <c r="I26" s="66">
        <v>12</v>
      </c>
      <c r="J26" s="61">
        <v>0.19999999999999998</v>
      </c>
      <c r="K26" s="66">
        <v>11</v>
      </c>
      <c r="L26" s="61">
        <v>0.19999999999999998</v>
      </c>
      <c r="M26" s="66">
        <v>11</v>
      </c>
    </row>
    <row r="27" spans="1:13" s="52" customFormat="1" ht="18" customHeight="1">
      <c r="A27" s="56" t="s">
        <v>36</v>
      </c>
      <c r="B27" s="61">
        <f t="shared" si="2"/>
        <v>0.99999999999999989</v>
      </c>
      <c r="C27" s="66">
        <f t="shared" si="3"/>
        <v>60</v>
      </c>
      <c r="D27" s="61">
        <v>0.25</v>
      </c>
      <c r="E27" s="66">
        <v>15</v>
      </c>
      <c r="F27" s="61">
        <v>0.25</v>
      </c>
      <c r="G27" s="66">
        <v>15</v>
      </c>
      <c r="H27" s="61">
        <v>0.16666666666666666</v>
      </c>
      <c r="I27" s="66">
        <v>10</v>
      </c>
      <c r="J27" s="61">
        <v>0.16666666666666666</v>
      </c>
      <c r="K27" s="66">
        <v>10</v>
      </c>
      <c r="L27" s="61">
        <v>0.16666666666666666</v>
      </c>
      <c r="M27" s="66">
        <v>10</v>
      </c>
    </row>
    <row r="28" spans="1:13" s="52" customFormat="1" ht="18" customHeight="1">
      <c r="A28" s="56" t="s">
        <v>37</v>
      </c>
      <c r="B28" s="61">
        <f t="shared" si="2"/>
        <v>1.9999999999999998</v>
      </c>
      <c r="C28" s="66">
        <f t="shared" si="3"/>
        <v>94</v>
      </c>
      <c r="D28" s="61">
        <v>0.5</v>
      </c>
      <c r="E28" s="66">
        <v>23</v>
      </c>
      <c r="F28" s="61">
        <v>0.5</v>
      </c>
      <c r="G28" s="66">
        <v>23</v>
      </c>
      <c r="H28" s="61">
        <v>0.33333333333333331</v>
      </c>
      <c r="I28" s="66">
        <v>16</v>
      </c>
      <c r="J28" s="61">
        <v>0.33333333333333331</v>
      </c>
      <c r="K28" s="66">
        <v>16</v>
      </c>
      <c r="L28" s="61">
        <v>0.33333333333333331</v>
      </c>
      <c r="M28" s="66">
        <v>16</v>
      </c>
    </row>
    <row r="29" spans="1:13" s="51" customFormat="1" ht="18" customHeight="1">
      <c r="A29" s="57" t="s">
        <v>38</v>
      </c>
      <c r="B29" s="58">
        <f t="shared" si="2"/>
        <v>4.9999999999999991</v>
      </c>
      <c r="C29" s="62">
        <f t="shared" si="3"/>
        <v>183</v>
      </c>
      <c r="D29" s="58">
        <f>D30+D31+D32</f>
        <v>1.25</v>
      </c>
      <c r="E29" s="62">
        <f t="shared" ref="E29:M29" si="7">E30+E31+E32</f>
        <v>46</v>
      </c>
      <c r="F29" s="58">
        <f t="shared" si="7"/>
        <v>1.25</v>
      </c>
      <c r="G29" s="62">
        <f t="shared" si="7"/>
        <v>46</v>
      </c>
      <c r="H29" s="58">
        <f t="shared" si="7"/>
        <v>0.83333333333333326</v>
      </c>
      <c r="I29" s="62">
        <f t="shared" si="7"/>
        <v>31</v>
      </c>
      <c r="J29" s="58">
        <f t="shared" si="7"/>
        <v>0.83333333333333326</v>
      </c>
      <c r="K29" s="62">
        <f t="shared" si="7"/>
        <v>31</v>
      </c>
      <c r="L29" s="58">
        <f t="shared" si="7"/>
        <v>0.83333333333333326</v>
      </c>
      <c r="M29" s="62">
        <f t="shared" si="7"/>
        <v>29</v>
      </c>
    </row>
    <row r="30" spans="1:13" s="52" customFormat="1" ht="18" customHeight="1">
      <c r="A30" s="56" t="s">
        <v>39</v>
      </c>
      <c r="B30" s="61">
        <f t="shared" si="2"/>
        <v>1.6999999999999997</v>
      </c>
      <c r="C30" s="66">
        <f t="shared" si="3"/>
        <v>67</v>
      </c>
      <c r="D30" s="61">
        <v>0.42499999999999999</v>
      </c>
      <c r="E30" s="66">
        <v>17</v>
      </c>
      <c r="F30" s="61">
        <v>0.42499999999999999</v>
      </c>
      <c r="G30" s="66">
        <v>17</v>
      </c>
      <c r="H30" s="61">
        <v>0.28333333333333333</v>
      </c>
      <c r="I30" s="66">
        <v>11</v>
      </c>
      <c r="J30" s="61">
        <v>0.28333333333333333</v>
      </c>
      <c r="K30" s="66">
        <v>11</v>
      </c>
      <c r="L30" s="61">
        <v>0.28333333333333333</v>
      </c>
      <c r="M30" s="66">
        <v>11</v>
      </c>
    </row>
    <row r="31" spans="1:13" s="52" customFormat="1" ht="18" customHeight="1">
      <c r="A31" s="56" t="s">
        <v>40</v>
      </c>
      <c r="B31" s="61">
        <f t="shared" si="2"/>
        <v>1.3000000000000003</v>
      </c>
      <c r="C31" s="66">
        <f t="shared" si="3"/>
        <v>52</v>
      </c>
      <c r="D31" s="61">
        <v>0.32500000000000001</v>
      </c>
      <c r="E31" s="66">
        <v>13</v>
      </c>
      <c r="F31" s="61">
        <v>0.32500000000000001</v>
      </c>
      <c r="G31" s="66">
        <v>13</v>
      </c>
      <c r="H31" s="61">
        <v>0.21666666666666667</v>
      </c>
      <c r="I31" s="66">
        <v>9</v>
      </c>
      <c r="J31" s="61">
        <v>0.21666666666666667</v>
      </c>
      <c r="K31" s="66">
        <v>9</v>
      </c>
      <c r="L31" s="61">
        <v>0.21666666666666667</v>
      </c>
      <c r="M31" s="66">
        <v>8</v>
      </c>
    </row>
    <row r="32" spans="1:13" s="52" customFormat="1" ht="18" customHeight="1">
      <c r="A32" s="56" t="s">
        <v>41</v>
      </c>
      <c r="B32" s="61">
        <f t="shared" si="2"/>
        <v>1.9999999999999998</v>
      </c>
      <c r="C32" s="66">
        <f t="shared" si="3"/>
        <v>64</v>
      </c>
      <c r="D32" s="61">
        <v>0.5</v>
      </c>
      <c r="E32" s="66">
        <v>16</v>
      </c>
      <c r="F32" s="61">
        <v>0.5</v>
      </c>
      <c r="G32" s="66">
        <v>16</v>
      </c>
      <c r="H32" s="61">
        <v>0.33333333333333331</v>
      </c>
      <c r="I32" s="66">
        <v>11</v>
      </c>
      <c r="J32" s="61">
        <v>0.33333333333333331</v>
      </c>
      <c r="K32" s="66">
        <v>11</v>
      </c>
      <c r="L32" s="61">
        <v>0.33333333333333331</v>
      </c>
      <c r="M32" s="66">
        <v>10</v>
      </c>
    </row>
  </sheetData>
  <mergeCells count="8">
    <mergeCell ref="A1:M1"/>
    <mergeCell ref="B3:C3"/>
    <mergeCell ref="D3:E3"/>
    <mergeCell ref="F3:G3"/>
    <mergeCell ref="H3:I3"/>
    <mergeCell ref="J3:K3"/>
    <mergeCell ref="L3:M3"/>
    <mergeCell ref="A3:A4"/>
  </mergeCells>
  <phoneticPr fontId="33" type="noConversion"/>
  <pageMargins left="0.78740157480314998" right="0.78740157480314998" top="0.86614173228346403" bottom="0.78740157480314998" header="0.511811023622047" footer="0.511811023622047"/>
  <pageSetup paperSize="9" scale="76" fitToWidth="0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Zeros="0" zoomScale="85" zoomScaleNormal="85" workbookViewId="0">
      <selection activeCell="B30" sqref="B30"/>
    </sheetView>
  </sheetViews>
  <sheetFormatPr defaultColWidth="9" defaultRowHeight="13.5"/>
  <cols>
    <col min="1" max="1" width="29.25" customWidth="1"/>
    <col min="2" max="8" width="19.5" customWidth="1"/>
  </cols>
  <sheetData>
    <row r="1" spans="1:12" ht="30" customHeight="1">
      <c r="A1" s="104" t="s">
        <v>62</v>
      </c>
      <c r="B1" s="104"/>
      <c r="C1" s="104"/>
      <c r="D1" s="104"/>
      <c r="E1" s="104"/>
      <c r="F1" s="104"/>
      <c r="G1" s="104"/>
      <c r="H1" s="104"/>
    </row>
    <row r="2" spans="1:12" ht="21" customHeight="1">
      <c r="A2" s="64" t="s">
        <v>63</v>
      </c>
      <c r="B2" s="65"/>
      <c r="C2" s="65"/>
      <c r="D2" s="65"/>
      <c r="E2" s="65"/>
      <c r="F2" s="65"/>
      <c r="G2" s="65"/>
      <c r="H2" s="65" t="s">
        <v>52</v>
      </c>
    </row>
    <row r="3" spans="1:12" ht="29.25" customHeight="1">
      <c r="A3" s="55" t="s">
        <v>3</v>
      </c>
      <c r="B3" s="55" t="s">
        <v>53</v>
      </c>
      <c r="C3" s="56" t="s">
        <v>44</v>
      </c>
      <c r="D3" s="56" t="s">
        <v>45</v>
      </c>
      <c r="E3" s="56" t="s">
        <v>46</v>
      </c>
      <c r="F3" s="56" t="s">
        <v>47</v>
      </c>
      <c r="G3" s="56" t="s">
        <v>48</v>
      </c>
      <c r="H3" s="56" t="s">
        <v>13</v>
      </c>
    </row>
    <row r="4" spans="1:12" s="51" customFormat="1" ht="18.75" customHeight="1">
      <c r="A4" s="57" t="s">
        <v>14</v>
      </c>
      <c r="B4" s="58">
        <f>B5+B12+B16+B22+B28</f>
        <v>370</v>
      </c>
      <c r="C4" s="58">
        <f t="shared" ref="C4:H4" si="0">C5+C12+C16+C22+C28</f>
        <v>70</v>
      </c>
      <c r="D4" s="58">
        <f t="shared" si="0"/>
        <v>75</v>
      </c>
      <c r="E4" s="58">
        <f t="shared" si="0"/>
        <v>75</v>
      </c>
      <c r="F4" s="58">
        <f t="shared" si="0"/>
        <v>50</v>
      </c>
      <c r="G4" s="58">
        <f t="shared" si="0"/>
        <v>50</v>
      </c>
      <c r="H4" s="58">
        <f t="shared" si="0"/>
        <v>50</v>
      </c>
    </row>
    <row r="5" spans="1:12" s="51" customFormat="1" ht="18.75" customHeight="1">
      <c r="A5" s="57" t="s">
        <v>15</v>
      </c>
      <c r="B5" s="58">
        <f>SUM(B6:B11)</f>
        <v>35.82</v>
      </c>
      <c r="C5" s="58">
        <f>SUM(C6:C11)</f>
        <v>3.92</v>
      </c>
      <c r="D5" s="58">
        <f t="shared" ref="D5:H5" si="1">SUM(D6:D11)</f>
        <v>7.9749999999999996</v>
      </c>
      <c r="E5" s="58">
        <f t="shared" si="1"/>
        <v>7.9749999999999996</v>
      </c>
      <c r="F5" s="58">
        <f t="shared" si="1"/>
        <v>5.3166666666666664</v>
      </c>
      <c r="G5" s="58">
        <f t="shared" si="1"/>
        <v>5.3166666666666664</v>
      </c>
      <c r="H5" s="58">
        <f t="shared" si="1"/>
        <v>5.3166666666666664</v>
      </c>
    </row>
    <row r="6" spans="1:12" s="52" customFormat="1" ht="18.75" customHeight="1">
      <c r="A6" s="56" t="s">
        <v>16</v>
      </c>
      <c r="B6" s="61">
        <f>SUM(C6:H6)</f>
        <v>1.5</v>
      </c>
      <c r="C6" s="61">
        <v>0</v>
      </c>
      <c r="D6" s="61">
        <v>0.375</v>
      </c>
      <c r="E6" s="61">
        <v>0.375</v>
      </c>
      <c r="F6" s="61">
        <v>0.25</v>
      </c>
      <c r="G6" s="61">
        <v>0.25</v>
      </c>
      <c r="H6" s="61">
        <v>0.25</v>
      </c>
      <c r="L6" s="51"/>
    </row>
    <row r="7" spans="1:12" s="52" customFormat="1" ht="18.75" customHeight="1">
      <c r="A7" s="56" t="s">
        <v>17</v>
      </c>
      <c r="B7" s="61">
        <f t="shared" ref="B7:B31" si="2">SUM(C7:H7)</f>
        <v>0.61999999999999988</v>
      </c>
      <c r="C7" s="61">
        <v>0.02</v>
      </c>
      <c r="D7" s="61">
        <v>0.15</v>
      </c>
      <c r="E7" s="61">
        <v>0.15</v>
      </c>
      <c r="F7" s="61">
        <v>9.9999999999999992E-2</v>
      </c>
      <c r="G7" s="61">
        <v>9.9999999999999992E-2</v>
      </c>
      <c r="H7" s="61">
        <v>9.9999999999999992E-2</v>
      </c>
      <c r="L7" s="51"/>
    </row>
    <row r="8" spans="1:12" s="52" customFormat="1" ht="18.75" customHeight="1">
      <c r="A8" s="56" t="s">
        <v>18</v>
      </c>
      <c r="B8" s="61">
        <f t="shared" si="2"/>
        <v>3.9999999999999996</v>
      </c>
      <c r="C8" s="61">
        <v>1.7</v>
      </c>
      <c r="D8" s="61">
        <v>0.57499999999999996</v>
      </c>
      <c r="E8" s="61">
        <v>0.57499999999999996</v>
      </c>
      <c r="F8" s="61">
        <v>0.3833333333333333</v>
      </c>
      <c r="G8" s="61">
        <v>0.3833333333333333</v>
      </c>
      <c r="H8" s="61">
        <v>0.3833333333333333</v>
      </c>
      <c r="L8" s="51"/>
    </row>
    <row r="9" spans="1:12" s="52" customFormat="1" ht="18.75" customHeight="1">
      <c r="A9" s="56" t="s">
        <v>19</v>
      </c>
      <c r="B9" s="61">
        <f t="shared" si="2"/>
        <v>3.5000000000000004</v>
      </c>
      <c r="C9" s="61">
        <v>0</v>
      </c>
      <c r="D9" s="61">
        <v>0.875</v>
      </c>
      <c r="E9" s="61">
        <v>0.875</v>
      </c>
      <c r="F9" s="61">
        <v>0.58333333333333337</v>
      </c>
      <c r="G9" s="61">
        <v>0.58333333333333337</v>
      </c>
      <c r="H9" s="61">
        <v>0.58333333333333337</v>
      </c>
      <c r="L9" s="51"/>
    </row>
    <row r="10" spans="1:12" s="52" customFormat="1" ht="18.75" customHeight="1">
      <c r="A10" s="56" t="s">
        <v>20</v>
      </c>
      <c r="B10" s="61">
        <f t="shared" si="2"/>
        <v>2.1999999999999997</v>
      </c>
      <c r="C10" s="61">
        <v>0.2</v>
      </c>
      <c r="D10" s="61">
        <v>0.5</v>
      </c>
      <c r="E10" s="61">
        <v>0.5</v>
      </c>
      <c r="F10" s="61">
        <v>0.33333333333333331</v>
      </c>
      <c r="G10" s="61">
        <v>0.33333333333333331</v>
      </c>
      <c r="H10" s="61">
        <v>0.33333333333333331</v>
      </c>
      <c r="L10" s="51"/>
    </row>
    <row r="11" spans="1:12" s="52" customFormat="1" ht="18.75" customHeight="1">
      <c r="A11" s="56" t="s">
        <v>21</v>
      </c>
      <c r="B11" s="61">
        <f t="shared" si="2"/>
        <v>24.000000000000004</v>
      </c>
      <c r="C11" s="61">
        <v>2</v>
      </c>
      <c r="D11" s="61">
        <v>5.5</v>
      </c>
      <c r="E11" s="61">
        <v>5.5</v>
      </c>
      <c r="F11" s="61">
        <v>3.6666666666666665</v>
      </c>
      <c r="G11" s="61">
        <v>3.6666666666666665</v>
      </c>
      <c r="H11" s="61">
        <v>3.6666666666666665</v>
      </c>
      <c r="L11" s="51"/>
    </row>
    <row r="12" spans="1:12" s="51" customFormat="1" ht="18.75" customHeight="1">
      <c r="A12" s="57" t="s">
        <v>22</v>
      </c>
      <c r="B12" s="58">
        <f>B13+B14+B15</f>
        <v>8.75</v>
      </c>
      <c r="C12" s="58">
        <f>C13+C14+C15</f>
        <v>1.75</v>
      </c>
      <c r="D12" s="58">
        <f t="shared" ref="D12:H12" si="3">D13+D14+D15</f>
        <v>1.75</v>
      </c>
      <c r="E12" s="58">
        <f t="shared" si="3"/>
        <v>1.75</v>
      </c>
      <c r="F12" s="58">
        <f t="shared" si="3"/>
        <v>1.1666666666666667</v>
      </c>
      <c r="G12" s="58">
        <f t="shared" si="3"/>
        <v>1.1666666666666667</v>
      </c>
      <c r="H12" s="58">
        <f t="shared" si="3"/>
        <v>1.1666666666666667</v>
      </c>
    </row>
    <row r="13" spans="1:12" s="52" customFormat="1" ht="18.75" customHeight="1">
      <c r="A13" s="56" t="s">
        <v>23</v>
      </c>
      <c r="B13" s="61">
        <f t="shared" si="2"/>
        <v>2.15</v>
      </c>
      <c r="C13" s="61">
        <v>0.65</v>
      </c>
      <c r="D13" s="61">
        <v>0.375</v>
      </c>
      <c r="E13" s="61">
        <v>0.375</v>
      </c>
      <c r="F13" s="61">
        <v>0.25</v>
      </c>
      <c r="G13" s="61">
        <v>0.25</v>
      </c>
      <c r="H13" s="61">
        <v>0.25</v>
      </c>
      <c r="L13" s="51"/>
    </row>
    <row r="14" spans="1:12" s="52" customFormat="1" ht="18.75" customHeight="1">
      <c r="A14" s="56" t="s">
        <v>24</v>
      </c>
      <c r="B14" s="61">
        <f t="shared" si="2"/>
        <v>2.6999999999999997</v>
      </c>
      <c r="C14" s="61">
        <v>0.2</v>
      </c>
      <c r="D14" s="61">
        <v>0.625</v>
      </c>
      <c r="E14" s="61">
        <v>0.625</v>
      </c>
      <c r="F14" s="61">
        <v>0.41666666666666669</v>
      </c>
      <c r="G14" s="61">
        <v>0.41666666666666669</v>
      </c>
      <c r="H14" s="61">
        <v>0.41666666666666669</v>
      </c>
      <c r="L14" s="51"/>
    </row>
    <row r="15" spans="1:12" s="52" customFormat="1" ht="18.75" customHeight="1">
      <c r="A15" s="56" t="s">
        <v>25</v>
      </c>
      <c r="B15" s="61">
        <f t="shared" si="2"/>
        <v>3.9</v>
      </c>
      <c r="C15" s="61">
        <v>0.9</v>
      </c>
      <c r="D15" s="61">
        <v>0.75</v>
      </c>
      <c r="E15" s="61">
        <v>0.75</v>
      </c>
      <c r="F15" s="61">
        <v>0.5</v>
      </c>
      <c r="G15" s="61">
        <v>0.5</v>
      </c>
      <c r="H15" s="61">
        <v>0.5</v>
      </c>
      <c r="L15" s="51"/>
    </row>
    <row r="16" spans="1:12" s="51" customFormat="1" ht="18.75" customHeight="1">
      <c r="A16" s="57" t="s">
        <v>26</v>
      </c>
      <c r="B16" s="58">
        <f>SUM(B17:B21)</f>
        <v>87.3</v>
      </c>
      <c r="C16" s="58">
        <f>SUM(C17:C21)</f>
        <v>17.2</v>
      </c>
      <c r="D16" s="58">
        <f t="shared" ref="D16:H16" si="4">SUM(D17:D21)</f>
        <v>17.524999999999999</v>
      </c>
      <c r="E16" s="58">
        <f t="shared" si="4"/>
        <v>17.524999999999999</v>
      </c>
      <c r="F16" s="58">
        <f t="shared" si="4"/>
        <v>11.683333333333334</v>
      </c>
      <c r="G16" s="58">
        <f t="shared" si="4"/>
        <v>11.683333333333334</v>
      </c>
      <c r="H16" s="58">
        <f t="shared" si="4"/>
        <v>11.683333333333334</v>
      </c>
    </row>
    <row r="17" spans="1:12" s="52" customFormat="1" ht="18.75" customHeight="1">
      <c r="A17" s="56" t="s">
        <v>27</v>
      </c>
      <c r="B17" s="61">
        <f t="shared" si="2"/>
        <v>6.1000000000000005</v>
      </c>
      <c r="C17" s="61">
        <v>2.1</v>
      </c>
      <c r="D17" s="61">
        <v>1</v>
      </c>
      <c r="E17" s="61">
        <v>1</v>
      </c>
      <c r="F17" s="61">
        <v>0.66666666666666663</v>
      </c>
      <c r="G17" s="61">
        <v>0.66666666666666663</v>
      </c>
      <c r="H17" s="61">
        <v>0.66666666666666663</v>
      </c>
      <c r="L17" s="51"/>
    </row>
    <row r="18" spans="1:12" s="52" customFormat="1" ht="18.75" customHeight="1">
      <c r="A18" s="56" t="s">
        <v>28</v>
      </c>
      <c r="B18" s="61">
        <f t="shared" si="2"/>
        <v>4.8999999999999995</v>
      </c>
      <c r="C18" s="61">
        <v>1.4</v>
      </c>
      <c r="D18" s="61">
        <v>0.875</v>
      </c>
      <c r="E18" s="61">
        <v>0.875</v>
      </c>
      <c r="F18" s="61">
        <v>0.58333333333333337</v>
      </c>
      <c r="G18" s="61">
        <v>0.58333333333333337</v>
      </c>
      <c r="H18" s="61">
        <v>0.58333333333333337</v>
      </c>
      <c r="L18" s="51"/>
    </row>
    <row r="19" spans="1:12" s="52" customFormat="1" ht="18.75" customHeight="1">
      <c r="A19" s="56" t="s">
        <v>29</v>
      </c>
      <c r="B19" s="61">
        <f t="shared" si="2"/>
        <v>36.700000000000003</v>
      </c>
      <c r="C19" s="61">
        <v>9.1</v>
      </c>
      <c r="D19" s="61">
        <v>6.9</v>
      </c>
      <c r="E19" s="61">
        <v>6.9</v>
      </c>
      <c r="F19" s="61">
        <v>4.6000000000000005</v>
      </c>
      <c r="G19" s="61">
        <v>4.6000000000000005</v>
      </c>
      <c r="H19" s="61">
        <v>4.6000000000000005</v>
      </c>
      <c r="L19" s="51"/>
    </row>
    <row r="20" spans="1:12" s="52" customFormat="1" ht="18.75" customHeight="1">
      <c r="A20" s="56" t="s">
        <v>30</v>
      </c>
      <c r="B20" s="61">
        <f t="shared" si="2"/>
        <v>27.300000000000004</v>
      </c>
      <c r="C20" s="61">
        <v>2.2999999999999998</v>
      </c>
      <c r="D20" s="61">
        <v>6.25</v>
      </c>
      <c r="E20" s="61">
        <v>6.25</v>
      </c>
      <c r="F20" s="61">
        <v>4.166666666666667</v>
      </c>
      <c r="G20" s="61">
        <v>4.166666666666667</v>
      </c>
      <c r="H20" s="61">
        <v>4.166666666666667</v>
      </c>
      <c r="L20" s="51"/>
    </row>
    <row r="21" spans="1:12" s="52" customFormat="1" ht="18.75" customHeight="1">
      <c r="A21" s="56" t="s">
        <v>31</v>
      </c>
      <c r="B21" s="61">
        <f t="shared" si="2"/>
        <v>12.299999999999999</v>
      </c>
      <c r="C21" s="61">
        <v>2.2999999999999998</v>
      </c>
      <c r="D21" s="61">
        <v>2.5</v>
      </c>
      <c r="E21" s="61">
        <v>2.5</v>
      </c>
      <c r="F21" s="61">
        <v>1.6666666666666667</v>
      </c>
      <c r="G21" s="61">
        <v>1.6666666666666667</v>
      </c>
      <c r="H21" s="61">
        <v>1.6666666666666667</v>
      </c>
      <c r="L21" s="51"/>
    </row>
    <row r="22" spans="1:12" s="51" customFormat="1" ht="18.75" customHeight="1">
      <c r="A22" s="57" t="s">
        <v>32</v>
      </c>
      <c r="B22" s="58">
        <f>SUM(B23:B27)</f>
        <v>177.73000000000002</v>
      </c>
      <c r="C22" s="58">
        <f>SUM(C23:C27)</f>
        <v>38.730000000000004</v>
      </c>
      <c r="D22" s="58">
        <f t="shared" ref="D22:H22" si="5">SUM(D23:D27)</f>
        <v>34.75</v>
      </c>
      <c r="E22" s="58">
        <f t="shared" si="5"/>
        <v>34.75</v>
      </c>
      <c r="F22" s="58">
        <f t="shared" si="5"/>
        <v>23.166666666666668</v>
      </c>
      <c r="G22" s="58">
        <f t="shared" si="5"/>
        <v>23.166666666666668</v>
      </c>
      <c r="H22" s="58">
        <f t="shared" si="5"/>
        <v>23.166666666666668</v>
      </c>
    </row>
    <row r="23" spans="1:12" s="52" customFormat="1" ht="18.75" customHeight="1">
      <c r="A23" s="56" t="s">
        <v>33</v>
      </c>
      <c r="B23" s="61">
        <f t="shared" si="2"/>
        <v>50.499999999999993</v>
      </c>
      <c r="C23" s="61">
        <v>10.5</v>
      </c>
      <c r="D23" s="61">
        <v>10</v>
      </c>
      <c r="E23" s="61">
        <v>10</v>
      </c>
      <c r="F23" s="61">
        <v>6.666666666666667</v>
      </c>
      <c r="G23" s="61">
        <v>6.666666666666667</v>
      </c>
      <c r="H23" s="61">
        <v>6.666666666666667</v>
      </c>
      <c r="L23" s="51"/>
    </row>
    <row r="24" spans="1:12" s="52" customFormat="1" ht="18.75" customHeight="1">
      <c r="A24" s="56" t="s">
        <v>34</v>
      </c>
      <c r="B24" s="61">
        <f t="shared" si="2"/>
        <v>33</v>
      </c>
      <c r="C24" s="61">
        <v>8</v>
      </c>
      <c r="D24" s="61">
        <v>6.25</v>
      </c>
      <c r="E24" s="61">
        <v>6.25</v>
      </c>
      <c r="F24" s="61">
        <v>4.166666666666667</v>
      </c>
      <c r="G24" s="61">
        <v>4.166666666666667</v>
      </c>
      <c r="H24" s="61">
        <v>4.166666666666667</v>
      </c>
      <c r="L24" s="51"/>
    </row>
    <row r="25" spans="1:12" s="52" customFormat="1" ht="18.75" customHeight="1">
      <c r="A25" s="56" t="s">
        <v>35</v>
      </c>
      <c r="B25" s="61">
        <f t="shared" si="2"/>
        <v>22.999999999999996</v>
      </c>
      <c r="C25" s="61">
        <v>6</v>
      </c>
      <c r="D25" s="61">
        <v>4.25</v>
      </c>
      <c r="E25" s="61">
        <v>4.25</v>
      </c>
      <c r="F25" s="61">
        <v>2.8333333333333335</v>
      </c>
      <c r="G25" s="61">
        <v>2.8333333333333335</v>
      </c>
      <c r="H25" s="61">
        <v>2.8333333333333335</v>
      </c>
      <c r="L25" s="51"/>
    </row>
    <row r="26" spans="1:12" s="52" customFormat="1" ht="18.75" customHeight="1">
      <c r="A26" s="56" t="s">
        <v>36</v>
      </c>
      <c r="B26" s="61">
        <f t="shared" si="2"/>
        <v>31.000000000000004</v>
      </c>
      <c r="C26" s="61">
        <v>6</v>
      </c>
      <c r="D26" s="61">
        <v>6.25</v>
      </c>
      <c r="E26" s="61">
        <v>6.25</v>
      </c>
      <c r="F26" s="61">
        <v>4.166666666666667</v>
      </c>
      <c r="G26" s="61">
        <v>4.166666666666667</v>
      </c>
      <c r="H26" s="61">
        <v>4.166666666666667</v>
      </c>
      <c r="L26" s="51"/>
    </row>
    <row r="27" spans="1:12" s="52" customFormat="1" ht="18.75" customHeight="1">
      <c r="A27" s="56" t="s">
        <v>37</v>
      </c>
      <c r="B27" s="61">
        <f t="shared" si="2"/>
        <v>40.230000000000004</v>
      </c>
      <c r="C27" s="61">
        <v>8.23</v>
      </c>
      <c r="D27" s="61">
        <v>8</v>
      </c>
      <c r="E27" s="61">
        <v>8</v>
      </c>
      <c r="F27" s="61">
        <v>5.333333333333333</v>
      </c>
      <c r="G27" s="61">
        <v>5.333333333333333</v>
      </c>
      <c r="H27" s="61">
        <v>5.333333333333333</v>
      </c>
      <c r="L27" s="51"/>
    </row>
    <row r="28" spans="1:12" s="51" customFormat="1" ht="18.75" customHeight="1">
      <c r="A28" s="57" t="s">
        <v>38</v>
      </c>
      <c r="B28" s="58">
        <f>B29+B30+B31</f>
        <v>60.400000000000006</v>
      </c>
      <c r="C28" s="58">
        <f>C29+C30+C31</f>
        <v>8.4</v>
      </c>
      <c r="D28" s="58">
        <f t="shared" ref="D28:H28" si="6">D29+D30+D31</f>
        <v>13</v>
      </c>
      <c r="E28" s="58">
        <f t="shared" si="6"/>
        <v>13</v>
      </c>
      <c r="F28" s="58">
        <f t="shared" si="6"/>
        <v>8.6666666666666679</v>
      </c>
      <c r="G28" s="58">
        <f t="shared" si="6"/>
        <v>8.6666666666666679</v>
      </c>
      <c r="H28" s="58">
        <f t="shared" si="6"/>
        <v>8.6666666666666679</v>
      </c>
    </row>
    <row r="29" spans="1:12" s="52" customFormat="1" ht="18.75" customHeight="1">
      <c r="A29" s="56" t="s">
        <v>39</v>
      </c>
      <c r="B29" s="61">
        <f t="shared" si="2"/>
        <v>25.000000000000004</v>
      </c>
      <c r="C29" s="61">
        <v>3</v>
      </c>
      <c r="D29" s="61">
        <v>5.5</v>
      </c>
      <c r="E29" s="61">
        <v>5.5</v>
      </c>
      <c r="F29" s="61">
        <v>3.6666666666666665</v>
      </c>
      <c r="G29" s="61">
        <v>3.6666666666666665</v>
      </c>
      <c r="H29" s="61">
        <v>3.6666666666666665</v>
      </c>
      <c r="L29" s="51"/>
    </row>
    <row r="30" spans="1:12" s="52" customFormat="1" ht="18.75" customHeight="1">
      <c r="A30" s="56" t="s">
        <v>40</v>
      </c>
      <c r="B30" s="61">
        <f t="shared" si="2"/>
        <v>5.8999999999999995</v>
      </c>
      <c r="C30" s="61">
        <v>0.9</v>
      </c>
      <c r="D30" s="61">
        <v>1.25</v>
      </c>
      <c r="E30" s="61">
        <v>1.25</v>
      </c>
      <c r="F30" s="61">
        <v>0.83333333333333337</v>
      </c>
      <c r="G30" s="61">
        <v>0.83333333333333337</v>
      </c>
      <c r="H30" s="61">
        <v>0.83333333333333337</v>
      </c>
      <c r="I30" s="51"/>
    </row>
    <row r="31" spans="1:12" s="52" customFormat="1" ht="18.75" customHeight="1">
      <c r="A31" s="56" t="s">
        <v>41</v>
      </c>
      <c r="B31" s="61">
        <f t="shared" si="2"/>
        <v>29.500000000000004</v>
      </c>
      <c r="C31" s="61">
        <v>4.5</v>
      </c>
      <c r="D31" s="61">
        <v>6.25</v>
      </c>
      <c r="E31" s="61">
        <v>6.25</v>
      </c>
      <c r="F31" s="61">
        <v>4.166666666666667</v>
      </c>
      <c r="G31" s="61">
        <v>4.166666666666667</v>
      </c>
      <c r="H31" s="61">
        <v>4.166666666666667</v>
      </c>
      <c r="I31" s="51"/>
    </row>
  </sheetData>
  <mergeCells count="1">
    <mergeCell ref="A1:H1"/>
  </mergeCells>
  <phoneticPr fontId="33" type="noConversion"/>
  <pageMargins left="0.78740157480314998" right="0.78740157480314998" top="0.86614173228346403" bottom="0.78740157480314998" header="0.511811023622047" footer="0.511811023622047"/>
  <pageSetup paperSize="9" scale="78" fitToWidth="0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showZeros="0" topLeftCell="A4" zoomScale="85" zoomScaleNormal="85" workbookViewId="0">
      <selection activeCell="O24" sqref="O24"/>
    </sheetView>
  </sheetViews>
  <sheetFormatPr defaultColWidth="9" defaultRowHeight="13.5"/>
  <cols>
    <col min="1" max="1" width="14.125" customWidth="1"/>
    <col min="2" max="13" width="12.375" customWidth="1"/>
  </cols>
  <sheetData>
    <row r="1" spans="1:18" ht="30.75" customHeight="1">
      <c r="A1" s="104" t="s">
        <v>64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8" ht="17.25" customHeight="1">
      <c r="A2" s="53" t="s">
        <v>65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107" t="s">
        <v>2</v>
      </c>
      <c r="M2" s="107"/>
    </row>
    <row r="3" spans="1:18" ht="21" customHeight="1">
      <c r="A3" s="105" t="s">
        <v>3</v>
      </c>
      <c r="B3" s="55" t="s">
        <v>53</v>
      </c>
      <c r="C3" s="55" t="s">
        <v>44</v>
      </c>
      <c r="D3" s="106" t="s">
        <v>45</v>
      </c>
      <c r="E3" s="106"/>
      <c r="F3" s="106" t="s">
        <v>46</v>
      </c>
      <c r="G3" s="106"/>
      <c r="H3" s="106" t="s">
        <v>47</v>
      </c>
      <c r="I3" s="106"/>
      <c r="J3" s="106" t="s">
        <v>48</v>
      </c>
      <c r="K3" s="106"/>
      <c r="L3" s="106" t="s">
        <v>13</v>
      </c>
      <c r="M3" s="106"/>
    </row>
    <row r="4" spans="1:18" ht="30" customHeight="1">
      <c r="A4" s="105"/>
      <c r="B4" s="55" t="s">
        <v>6</v>
      </c>
      <c r="C4" s="55" t="s">
        <v>11</v>
      </c>
      <c r="D4" s="55" t="s">
        <v>6</v>
      </c>
      <c r="E4" s="55" t="s">
        <v>11</v>
      </c>
      <c r="F4" s="55" t="s">
        <v>6</v>
      </c>
      <c r="G4" s="55" t="s">
        <v>11</v>
      </c>
      <c r="H4" s="55" t="s">
        <v>6</v>
      </c>
      <c r="I4" s="55" t="s">
        <v>11</v>
      </c>
      <c r="J4" s="55" t="s">
        <v>6</v>
      </c>
      <c r="K4" s="55" t="s">
        <v>11</v>
      </c>
      <c r="L4" s="55" t="s">
        <v>6</v>
      </c>
      <c r="M4" s="55" t="s">
        <v>11</v>
      </c>
    </row>
    <row r="5" spans="1:18" s="51" customFormat="1" ht="16.5" customHeight="1">
      <c r="A5" s="57" t="s">
        <v>14</v>
      </c>
      <c r="B5" s="58">
        <f>D5+F5+H5+J5+L5</f>
        <v>100.0000000000001</v>
      </c>
      <c r="C5" s="59">
        <v>56.508129046534599</v>
      </c>
      <c r="D5" s="58">
        <v>25</v>
      </c>
      <c r="E5" s="59">
        <v>56.560513929298203</v>
      </c>
      <c r="F5" s="58">
        <v>25</v>
      </c>
      <c r="G5" s="59">
        <v>56.658318532602898</v>
      </c>
      <c r="H5" s="58">
        <v>16.6666666666667</v>
      </c>
      <c r="I5" s="59">
        <v>56.788084575949803</v>
      </c>
      <c r="J5" s="58">
        <v>16.6666666666667</v>
      </c>
      <c r="K5" s="59">
        <v>56.852823195517303</v>
      </c>
      <c r="L5" s="58">
        <v>16.6666666666667</v>
      </c>
      <c r="M5" s="62">
        <v>57.090845131100799</v>
      </c>
    </row>
    <row r="6" spans="1:18" s="51" customFormat="1" ht="16.5" customHeight="1">
      <c r="A6" s="57" t="s">
        <v>15</v>
      </c>
      <c r="B6" s="58">
        <f t="shared" ref="B6:B32" si="0">D6+F6+H6+J6+L6</f>
        <v>15</v>
      </c>
      <c r="C6" s="59">
        <v>45.718434808232203</v>
      </c>
      <c r="D6" s="58">
        <f>SUM(D7:D12)</f>
        <v>3.75</v>
      </c>
      <c r="E6" s="59">
        <v>46.111800880700301</v>
      </c>
      <c r="F6" s="58">
        <f t="shared" ref="F6:J6" si="1">SUM(F7:F12)</f>
        <v>3.75</v>
      </c>
      <c r="G6" s="59">
        <v>46.1812933531155</v>
      </c>
      <c r="H6" s="58">
        <f t="shared" si="1"/>
        <v>2.5</v>
      </c>
      <c r="I6" s="59">
        <v>46.537510058884301</v>
      </c>
      <c r="J6" s="58">
        <f t="shared" si="1"/>
        <v>2.5</v>
      </c>
      <c r="K6" s="59">
        <v>46.727926532187801</v>
      </c>
      <c r="L6" s="58">
        <v>2.5</v>
      </c>
      <c r="M6" s="59">
        <v>46.753345875308</v>
      </c>
    </row>
    <row r="7" spans="1:18" s="52" customFormat="1" ht="16.5" customHeight="1">
      <c r="A7" s="56" t="s">
        <v>16</v>
      </c>
      <c r="B7" s="58">
        <f t="shared" si="0"/>
        <v>0</v>
      </c>
      <c r="C7" s="60">
        <v>35.75</v>
      </c>
      <c r="D7" s="61">
        <v>0</v>
      </c>
      <c r="E7" s="60">
        <v>36.4</v>
      </c>
      <c r="F7" s="61">
        <v>0</v>
      </c>
      <c r="G7" s="60">
        <v>36.4</v>
      </c>
      <c r="H7" s="61">
        <v>0</v>
      </c>
      <c r="I7" s="60">
        <v>37</v>
      </c>
      <c r="J7" s="61">
        <v>0</v>
      </c>
      <c r="K7" s="60">
        <v>39.549999999999997</v>
      </c>
      <c r="L7" s="61">
        <v>0</v>
      </c>
      <c r="M7" s="60">
        <v>38</v>
      </c>
      <c r="R7" s="51"/>
    </row>
    <row r="8" spans="1:18" s="52" customFormat="1" ht="16.5" customHeight="1">
      <c r="A8" s="56" t="s">
        <v>17</v>
      </c>
      <c r="B8" s="58">
        <f t="shared" si="0"/>
        <v>0</v>
      </c>
      <c r="C8" s="60">
        <v>36.880000000000003</v>
      </c>
      <c r="D8" s="61">
        <v>0</v>
      </c>
      <c r="E8" s="60">
        <v>37.5</v>
      </c>
      <c r="F8" s="61">
        <v>0</v>
      </c>
      <c r="G8" s="60">
        <v>37.9</v>
      </c>
      <c r="H8" s="61">
        <v>0</v>
      </c>
      <c r="I8" s="60">
        <v>38.5</v>
      </c>
      <c r="J8" s="61">
        <v>0</v>
      </c>
      <c r="K8" s="60"/>
      <c r="L8" s="61"/>
      <c r="M8" s="60"/>
      <c r="R8" s="51"/>
    </row>
    <row r="9" spans="1:18" s="52" customFormat="1" ht="16.5" customHeight="1">
      <c r="A9" s="56" t="s">
        <v>18</v>
      </c>
      <c r="B9" s="58">
        <f t="shared" si="0"/>
        <v>0</v>
      </c>
      <c r="C9" s="60"/>
      <c r="D9" s="61">
        <v>0</v>
      </c>
      <c r="E9" s="60"/>
      <c r="F9" s="61">
        <v>0</v>
      </c>
      <c r="G9" s="60"/>
      <c r="H9" s="61">
        <v>0</v>
      </c>
      <c r="I9" s="60"/>
      <c r="J9" s="61">
        <v>0</v>
      </c>
      <c r="K9" s="60">
        <v>38.5</v>
      </c>
      <c r="L9" s="61">
        <v>0</v>
      </c>
      <c r="M9" s="60">
        <v>38</v>
      </c>
      <c r="R9" s="51"/>
    </row>
    <row r="10" spans="1:18" s="52" customFormat="1" ht="16.5" customHeight="1">
      <c r="A10" s="56" t="s">
        <v>19</v>
      </c>
      <c r="B10" s="58">
        <f t="shared" si="0"/>
        <v>0</v>
      </c>
      <c r="C10" s="60">
        <v>37.24</v>
      </c>
      <c r="D10" s="61">
        <v>0</v>
      </c>
      <c r="E10" s="60">
        <v>37.24</v>
      </c>
      <c r="F10" s="61">
        <v>0</v>
      </c>
      <c r="G10" s="60">
        <v>37.6</v>
      </c>
      <c r="H10" s="61">
        <v>0</v>
      </c>
      <c r="I10" s="60">
        <v>38.630000000000003</v>
      </c>
      <c r="J10" s="61">
        <v>0</v>
      </c>
      <c r="K10" s="60">
        <v>38.630000000000003</v>
      </c>
      <c r="L10" s="61">
        <v>0</v>
      </c>
      <c r="M10" s="60">
        <v>39</v>
      </c>
      <c r="R10" s="51"/>
    </row>
    <row r="11" spans="1:18" s="52" customFormat="1" ht="16.5" customHeight="1">
      <c r="A11" s="56" t="s">
        <v>20</v>
      </c>
      <c r="B11" s="58">
        <f t="shared" si="0"/>
        <v>0</v>
      </c>
      <c r="C11" s="60">
        <v>40.4</v>
      </c>
      <c r="D11" s="61">
        <v>0</v>
      </c>
      <c r="E11" s="60">
        <v>40.799999999999997</v>
      </c>
      <c r="F11" s="61">
        <v>0</v>
      </c>
      <c r="G11" s="60">
        <v>40.799999999999997</v>
      </c>
      <c r="H11" s="61">
        <v>0</v>
      </c>
      <c r="I11" s="60">
        <v>42.8</v>
      </c>
      <c r="J11" s="61">
        <v>0</v>
      </c>
      <c r="K11" s="60">
        <v>42.8</v>
      </c>
      <c r="L11" s="61">
        <v>0</v>
      </c>
      <c r="M11" s="60">
        <v>40.4</v>
      </c>
      <c r="R11" s="51"/>
    </row>
    <row r="12" spans="1:18" s="52" customFormat="1" ht="16.5" customHeight="1">
      <c r="A12" s="56" t="s">
        <v>21</v>
      </c>
      <c r="B12" s="61">
        <f t="shared" si="0"/>
        <v>15</v>
      </c>
      <c r="C12" s="60">
        <v>50.1</v>
      </c>
      <c r="D12" s="61">
        <v>3.75</v>
      </c>
      <c r="E12" s="60">
        <v>50.5</v>
      </c>
      <c r="F12" s="61">
        <v>3.75</v>
      </c>
      <c r="G12" s="60">
        <v>50.5</v>
      </c>
      <c r="H12" s="61">
        <v>2.5</v>
      </c>
      <c r="I12" s="60">
        <v>50.5</v>
      </c>
      <c r="J12" s="61">
        <v>2.5</v>
      </c>
      <c r="K12" s="60">
        <v>50.5</v>
      </c>
      <c r="L12" s="61">
        <v>2.5</v>
      </c>
      <c r="M12" s="60">
        <v>51</v>
      </c>
      <c r="R12" s="51"/>
    </row>
    <row r="13" spans="1:18" s="51" customFormat="1" ht="16.5" customHeight="1">
      <c r="A13" s="57" t="s">
        <v>22</v>
      </c>
      <c r="B13" s="58">
        <f t="shared" si="0"/>
        <v>10.5</v>
      </c>
      <c r="C13" s="59">
        <v>39.120893449798899</v>
      </c>
      <c r="D13" s="58">
        <f>D14+D15+D16</f>
        <v>2.625</v>
      </c>
      <c r="E13" s="59">
        <v>39.120893449798899</v>
      </c>
      <c r="F13" s="58">
        <f t="shared" ref="F13:J13" si="2">F14+F15+F16</f>
        <v>2.625</v>
      </c>
      <c r="G13" s="59">
        <v>40.246826336967203</v>
      </c>
      <c r="H13" s="58">
        <f t="shared" si="2"/>
        <v>1.75</v>
      </c>
      <c r="I13" s="59">
        <v>40.884698669309699</v>
      </c>
      <c r="J13" s="58">
        <f t="shared" si="2"/>
        <v>1.75</v>
      </c>
      <c r="K13" s="59">
        <v>40.884698669309699</v>
      </c>
      <c r="L13" s="58">
        <v>1.75</v>
      </c>
      <c r="M13" s="59">
        <v>40.884698669309699</v>
      </c>
    </row>
    <row r="14" spans="1:18" s="52" customFormat="1" ht="16.5" customHeight="1">
      <c r="A14" s="56" t="s">
        <v>23</v>
      </c>
      <c r="B14" s="61">
        <f t="shared" si="0"/>
        <v>0</v>
      </c>
      <c r="C14" s="60">
        <v>37.49</v>
      </c>
      <c r="D14" s="61">
        <v>0</v>
      </c>
      <c r="E14" s="60">
        <v>37.49</v>
      </c>
      <c r="F14" s="61">
        <v>0</v>
      </c>
      <c r="G14" s="60">
        <v>38.340000000000003</v>
      </c>
      <c r="H14" s="61">
        <v>0</v>
      </c>
      <c r="I14" s="60">
        <v>39.5</v>
      </c>
      <c r="J14" s="61">
        <v>0</v>
      </c>
      <c r="K14" s="60">
        <v>39.5</v>
      </c>
      <c r="L14" s="61">
        <v>0</v>
      </c>
      <c r="M14" s="60">
        <v>39.5</v>
      </c>
      <c r="R14" s="51"/>
    </row>
    <row r="15" spans="1:18" s="52" customFormat="1" ht="16.5" customHeight="1">
      <c r="A15" s="56" t="s">
        <v>24</v>
      </c>
      <c r="B15" s="61">
        <f t="shared" si="0"/>
        <v>0</v>
      </c>
      <c r="C15" s="60">
        <v>39.64</v>
      </c>
      <c r="D15" s="61">
        <v>0</v>
      </c>
      <c r="E15" s="60">
        <v>39.64</v>
      </c>
      <c r="F15" s="61">
        <v>0</v>
      </c>
      <c r="G15" s="60">
        <v>40.5</v>
      </c>
      <c r="H15" s="61">
        <v>0</v>
      </c>
      <c r="I15" s="60">
        <v>41.2</v>
      </c>
      <c r="J15" s="61">
        <v>0</v>
      </c>
      <c r="K15" s="60">
        <v>41.2</v>
      </c>
      <c r="L15" s="61">
        <v>0</v>
      </c>
      <c r="M15" s="60">
        <v>41.2</v>
      </c>
      <c r="R15" s="51"/>
    </row>
    <row r="16" spans="1:18" s="52" customFormat="1" ht="16.5" customHeight="1">
      <c r="A16" s="56" t="s">
        <v>25</v>
      </c>
      <c r="B16" s="61">
        <f t="shared" si="0"/>
        <v>10.5</v>
      </c>
      <c r="C16" s="60">
        <v>39.96</v>
      </c>
      <c r="D16" s="61">
        <v>2.625</v>
      </c>
      <c r="E16" s="60">
        <v>39.96</v>
      </c>
      <c r="F16" s="61">
        <v>2.625</v>
      </c>
      <c r="G16" s="60">
        <v>41.8</v>
      </c>
      <c r="H16" s="61">
        <v>1.75</v>
      </c>
      <c r="I16" s="60">
        <v>41.8</v>
      </c>
      <c r="J16" s="61">
        <v>1.75</v>
      </c>
      <c r="K16" s="60">
        <v>41.8</v>
      </c>
      <c r="L16" s="61">
        <v>1.75</v>
      </c>
      <c r="M16" s="60">
        <v>41.8</v>
      </c>
      <c r="R16" s="51"/>
    </row>
    <row r="17" spans="1:18" s="51" customFormat="1" ht="16.5" customHeight="1">
      <c r="A17" s="57" t="s">
        <v>26</v>
      </c>
      <c r="B17" s="58">
        <f>D17+F17+H17+J17+L17</f>
        <v>61.5</v>
      </c>
      <c r="C17" s="59">
        <v>54.525421122503602</v>
      </c>
      <c r="D17" s="58">
        <f>SUM(D18:D22)</f>
        <v>15.375</v>
      </c>
      <c r="E17" s="59">
        <v>54.543184980544098</v>
      </c>
      <c r="F17" s="58">
        <f>SUM(F18:F22)</f>
        <v>15.375</v>
      </c>
      <c r="G17" s="59">
        <v>54.6205072628061</v>
      </c>
      <c r="H17" s="58">
        <f>SUM(H18:H22)</f>
        <v>10.25</v>
      </c>
      <c r="I17" s="59">
        <v>54.755846489812697</v>
      </c>
      <c r="J17" s="58">
        <f>SUM(J18:J22)</f>
        <v>10.25</v>
      </c>
      <c r="K17" s="59">
        <v>54.755846489812697</v>
      </c>
      <c r="L17" s="58">
        <f>SUM(L18:L22)</f>
        <v>10.25</v>
      </c>
      <c r="M17" s="59">
        <v>55.320387919184398</v>
      </c>
    </row>
    <row r="18" spans="1:18" s="52" customFormat="1" ht="16.5" customHeight="1">
      <c r="A18" s="56" t="s">
        <v>27</v>
      </c>
      <c r="B18" s="61">
        <f t="shared" si="0"/>
        <v>1.9999999999999998</v>
      </c>
      <c r="C18" s="60">
        <v>53.45</v>
      </c>
      <c r="D18" s="61">
        <v>0.5</v>
      </c>
      <c r="E18" s="60">
        <v>53.45</v>
      </c>
      <c r="F18" s="61">
        <v>0.5</v>
      </c>
      <c r="G18" s="60">
        <v>54.5</v>
      </c>
      <c r="H18" s="61">
        <v>0.33333333333333331</v>
      </c>
      <c r="I18" s="60">
        <v>55</v>
      </c>
      <c r="J18" s="61">
        <v>0.33333333333333331</v>
      </c>
      <c r="K18" s="60">
        <v>55</v>
      </c>
      <c r="L18" s="61">
        <v>0.33333333333333331</v>
      </c>
      <c r="M18" s="63">
        <v>55</v>
      </c>
      <c r="R18" s="51"/>
    </row>
    <row r="19" spans="1:18" s="52" customFormat="1" ht="16.5" customHeight="1">
      <c r="A19" s="56" t="s">
        <v>28</v>
      </c>
      <c r="B19" s="61">
        <f t="shared" si="0"/>
        <v>7.9999999999999991</v>
      </c>
      <c r="C19" s="60">
        <v>54.88</v>
      </c>
      <c r="D19" s="61">
        <v>2</v>
      </c>
      <c r="E19" s="60">
        <v>49.57</v>
      </c>
      <c r="F19" s="61">
        <v>2</v>
      </c>
      <c r="G19" s="60">
        <v>49.57</v>
      </c>
      <c r="H19" s="61">
        <v>1.3333333333333333</v>
      </c>
      <c r="I19" s="60">
        <v>49.57</v>
      </c>
      <c r="J19" s="61">
        <v>1.3333333333333333</v>
      </c>
      <c r="K19" s="60">
        <v>49.57</v>
      </c>
      <c r="L19" s="61">
        <v>1.3333333333333333</v>
      </c>
      <c r="M19" s="60">
        <v>49.57</v>
      </c>
      <c r="R19" s="51"/>
    </row>
    <row r="20" spans="1:18" s="52" customFormat="1" ht="16.5" customHeight="1">
      <c r="A20" s="56" t="s">
        <v>29</v>
      </c>
      <c r="B20" s="61">
        <f t="shared" si="0"/>
        <v>20</v>
      </c>
      <c r="C20" s="60">
        <v>57.66</v>
      </c>
      <c r="D20" s="61">
        <v>5</v>
      </c>
      <c r="E20" s="60">
        <v>57.7</v>
      </c>
      <c r="F20" s="61">
        <v>5</v>
      </c>
      <c r="G20" s="60">
        <v>57.7</v>
      </c>
      <c r="H20" s="61">
        <v>3.3333333333333335</v>
      </c>
      <c r="I20" s="60">
        <v>57.7</v>
      </c>
      <c r="J20" s="61">
        <v>3.3333333333333335</v>
      </c>
      <c r="K20" s="60">
        <v>57.7</v>
      </c>
      <c r="L20" s="61">
        <v>3.3333333333333335</v>
      </c>
      <c r="M20" s="60">
        <v>59</v>
      </c>
      <c r="R20" s="51"/>
    </row>
    <row r="21" spans="1:18" s="52" customFormat="1" ht="16.5" customHeight="1">
      <c r="A21" s="56" t="s">
        <v>30</v>
      </c>
      <c r="B21" s="61">
        <f t="shared" si="0"/>
        <v>13.5</v>
      </c>
      <c r="C21" s="60">
        <v>50.52</v>
      </c>
      <c r="D21" s="61">
        <v>3.375</v>
      </c>
      <c r="E21" s="60">
        <v>50.52</v>
      </c>
      <c r="F21" s="61">
        <v>3.375</v>
      </c>
      <c r="G21" s="60">
        <v>50.52</v>
      </c>
      <c r="H21" s="61">
        <v>2.25</v>
      </c>
      <c r="I21" s="60">
        <v>50.52</v>
      </c>
      <c r="J21" s="61">
        <v>2.25</v>
      </c>
      <c r="K21" s="60">
        <v>50.52</v>
      </c>
      <c r="L21" s="61">
        <v>2.25</v>
      </c>
      <c r="M21" s="60">
        <v>51.5</v>
      </c>
      <c r="R21" s="51"/>
    </row>
    <row r="22" spans="1:18" s="52" customFormat="1" ht="16.5" customHeight="1">
      <c r="A22" s="56" t="s">
        <v>31</v>
      </c>
      <c r="B22" s="61">
        <f t="shared" si="0"/>
        <v>18</v>
      </c>
      <c r="C22" s="60">
        <v>49.57</v>
      </c>
      <c r="D22" s="61">
        <v>4.5</v>
      </c>
      <c r="E22" s="60">
        <v>54.88</v>
      </c>
      <c r="F22" s="61">
        <v>4.5</v>
      </c>
      <c r="G22" s="60">
        <v>55</v>
      </c>
      <c r="H22" s="61">
        <v>3</v>
      </c>
      <c r="I22" s="60">
        <v>55.6</v>
      </c>
      <c r="J22" s="61">
        <v>3</v>
      </c>
      <c r="K22" s="60">
        <v>55.6</v>
      </c>
      <c r="L22" s="61">
        <v>3</v>
      </c>
      <c r="M22" s="63">
        <v>55.6</v>
      </c>
      <c r="R22" s="51"/>
    </row>
    <row r="23" spans="1:18" s="51" customFormat="1" ht="16.5" customHeight="1">
      <c r="A23" s="57" t="s">
        <v>32</v>
      </c>
      <c r="B23" s="58">
        <f t="shared" si="0"/>
        <v>0</v>
      </c>
      <c r="C23" s="59">
        <v>90.883553084038994</v>
      </c>
      <c r="D23" s="58">
        <v>0</v>
      </c>
      <c r="E23" s="59">
        <v>90.883553084038994</v>
      </c>
      <c r="F23" s="58">
        <v>0</v>
      </c>
      <c r="G23" s="59">
        <v>90.883553084038994</v>
      </c>
      <c r="H23" s="58">
        <v>0</v>
      </c>
      <c r="I23" s="59">
        <v>90.883553084038994</v>
      </c>
      <c r="J23" s="58">
        <v>0</v>
      </c>
      <c r="K23" s="59">
        <v>90.883553084038994</v>
      </c>
      <c r="L23" s="58">
        <v>0</v>
      </c>
      <c r="M23" s="59">
        <v>90.883553084038994</v>
      </c>
    </row>
    <row r="24" spans="1:18" s="52" customFormat="1" ht="16.5" customHeight="1">
      <c r="A24" s="56" t="s">
        <v>33</v>
      </c>
      <c r="B24" s="58">
        <f t="shared" si="0"/>
        <v>0</v>
      </c>
      <c r="C24" s="60">
        <v>85.43</v>
      </c>
      <c r="D24" s="58">
        <v>0</v>
      </c>
      <c r="E24" s="60">
        <v>85.43</v>
      </c>
      <c r="F24" s="58">
        <v>0</v>
      </c>
      <c r="G24" s="60">
        <v>85.43</v>
      </c>
      <c r="H24" s="58">
        <v>0</v>
      </c>
      <c r="I24" s="60">
        <v>85.43</v>
      </c>
      <c r="J24" s="58">
        <v>0</v>
      </c>
      <c r="K24" s="60">
        <v>85.43</v>
      </c>
      <c r="L24" s="58">
        <v>0</v>
      </c>
      <c r="M24" s="60">
        <v>85.43</v>
      </c>
      <c r="R24" s="51"/>
    </row>
    <row r="25" spans="1:18" s="52" customFormat="1" ht="16.5" customHeight="1">
      <c r="A25" s="56" t="s">
        <v>34</v>
      </c>
      <c r="B25" s="58">
        <f t="shared" si="0"/>
        <v>0</v>
      </c>
      <c r="C25" s="60">
        <v>97.45</v>
      </c>
      <c r="D25" s="58">
        <v>0</v>
      </c>
      <c r="E25" s="60">
        <v>97.45</v>
      </c>
      <c r="F25" s="58">
        <v>0</v>
      </c>
      <c r="G25" s="60">
        <v>97.45</v>
      </c>
      <c r="H25" s="58">
        <v>0</v>
      </c>
      <c r="I25" s="60">
        <v>97.45</v>
      </c>
      <c r="J25" s="58">
        <v>0</v>
      </c>
      <c r="K25" s="60">
        <v>97.45</v>
      </c>
      <c r="L25" s="58">
        <v>0</v>
      </c>
      <c r="M25" s="60">
        <v>97.45</v>
      </c>
      <c r="R25" s="51"/>
    </row>
    <row r="26" spans="1:18" s="52" customFormat="1" ht="16.5" customHeight="1">
      <c r="A26" s="56" t="s">
        <v>35</v>
      </c>
      <c r="B26" s="58">
        <f t="shared" si="0"/>
        <v>0</v>
      </c>
      <c r="C26" s="60">
        <v>98.25</v>
      </c>
      <c r="D26" s="58">
        <v>0</v>
      </c>
      <c r="E26" s="60">
        <v>98.25</v>
      </c>
      <c r="F26" s="58">
        <v>0</v>
      </c>
      <c r="G26" s="60">
        <v>98.25</v>
      </c>
      <c r="H26" s="58">
        <v>0</v>
      </c>
      <c r="I26" s="60">
        <v>98.25</v>
      </c>
      <c r="J26" s="58">
        <v>0</v>
      </c>
      <c r="K26" s="60">
        <v>98.25</v>
      </c>
      <c r="L26" s="58">
        <v>0</v>
      </c>
      <c r="M26" s="60">
        <v>98.25</v>
      </c>
      <c r="R26" s="51"/>
    </row>
    <row r="27" spans="1:18" s="52" customFormat="1" ht="16.5" customHeight="1">
      <c r="A27" s="56" t="s">
        <v>36</v>
      </c>
      <c r="B27" s="58">
        <f t="shared" si="0"/>
        <v>0</v>
      </c>
      <c r="C27" s="60">
        <v>97.02</v>
      </c>
      <c r="D27" s="58">
        <v>0</v>
      </c>
      <c r="E27" s="60">
        <v>97.02</v>
      </c>
      <c r="F27" s="58">
        <v>0</v>
      </c>
      <c r="G27" s="60">
        <v>97.02</v>
      </c>
      <c r="H27" s="58">
        <v>0</v>
      </c>
      <c r="I27" s="60">
        <v>97.02</v>
      </c>
      <c r="J27" s="58">
        <v>0</v>
      </c>
      <c r="K27" s="60">
        <v>97.02</v>
      </c>
      <c r="L27" s="58">
        <v>0</v>
      </c>
      <c r="M27" s="60">
        <v>97.02</v>
      </c>
      <c r="R27" s="51"/>
    </row>
    <row r="28" spans="1:18" s="52" customFormat="1" ht="16.5" customHeight="1">
      <c r="A28" s="56" t="s">
        <v>37</v>
      </c>
      <c r="B28" s="58">
        <f t="shared" si="0"/>
        <v>0</v>
      </c>
      <c r="C28" s="60">
        <v>96.01</v>
      </c>
      <c r="D28" s="58">
        <v>0</v>
      </c>
      <c r="E28" s="60">
        <v>96.01</v>
      </c>
      <c r="F28" s="58">
        <v>0</v>
      </c>
      <c r="G28" s="60">
        <v>96.01</v>
      </c>
      <c r="H28" s="58">
        <v>0</v>
      </c>
      <c r="I28" s="60">
        <v>96.01</v>
      </c>
      <c r="J28" s="58">
        <v>0</v>
      </c>
      <c r="K28" s="60">
        <v>96.01</v>
      </c>
      <c r="L28" s="58">
        <v>0</v>
      </c>
      <c r="M28" s="60">
        <v>96.01</v>
      </c>
      <c r="R28" s="51"/>
    </row>
    <row r="29" spans="1:18" s="51" customFormat="1" ht="16.5" customHeight="1">
      <c r="A29" s="57" t="s">
        <v>38</v>
      </c>
      <c r="B29" s="58">
        <f t="shared" si="0"/>
        <v>12.999999999999998</v>
      </c>
      <c r="C29" s="59">
        <v>58.842456304738697</v>
      </c>
      <c r="D29" s="58">
        <f>D30+D31+D32</f>
        <v>3.25</v>
      </c>
      <c r="E29" s="59">
        <v>58.842456304738697</v>
      </c>
      <c r="F29" s="58">
        <f t="shared" ref="F29:L29" si="3">F30+F31+F32</f>
        <v>3.25</v>
      </c>
      <c r="G29" s="59">
        <v>58.842456304738697</v>
      </c>
      <c r="H29" s="58">
        <f t="shared" si="3"/>
        <v>2.1666666666666665</v>
      </c>
      <c r="I29" s="59">
        <v>58.842456304738697</v>
      </c>
      <c r="J29" s="58">
        <f t="shared" si="3"/>
        <v>2.1666666666666665</v>
      </c>
      <c r="K29" s="59">
        <v>58.9630207400606</v>
      </c>
      <c r="L29" s="58">
        <f t="shared" si="3"/>
        <v>2.1666666666666665</v>
      </c>
      <c r="M29" s="59">
        <v>58.9630207400606</v>
      </c>
    </row>
    <row r="30" spans="1:18" s="52" customFormat="1" ht="16.5" customHeight="1">
      <c r="A30" s="56" t="s">
        <v>39</v>
      </c>
      <c r="B30" s="61">
        <f t="shared" si="0"/>
        <v>1.5</v>
      </c>
      <c r="C30" s="60">
        <v>57.23</v>
      </c>
      <c r="D30" s="61">
        <v>0.375</v>
      </c>
      <c r="E30" s="60">
        <v>57.23</v>
      </c>
      <c r="F30" s="61">
        <v>0.375</v>
      </c>
      <c r="G30" s="60">
        <v>57.23</v>
      </c>
      <c r="H30" s="61">
        <v>0.25</v>
      </c>
      <c r="I30" s="60">
        <v>57.23</v>
      </c>
      <c r="J30" s="61">
        <v>0.25</v>
      </c>
      <c r="K30" s="60">
        <v>57.23</v>
      </c>
      <c r="L30" s="61">
        <v>0.25</v>
      </c>
      <c r="M30" s="60">
        <v>57.23</v>
      </c>
      <c r="R30" s="51"/>
    </row>
    <row r="31" spans="1:18" s="52" customFormat="1" ht="16.5" customHeight="1">
      <c r="A31" s="56" t="s">
        <v>40</v>
      </c>
      <c r="B31" s="61">
        <f t="shared" si="0"/>
        <v>3.9999999999999996</v>
      </c>
      <c r="C31" s="60">
        <v>54.54</v>
      </c>
      <c r="D31" s="61">
        <v>1</v>
      </c>
      <c r="E31" s="60">
        <v>54.54</v>
      </c>
      <c r="F31" s="61">
        <v>1</v>
      </c>
      <c r="G31" s="60">
        <v>54.54</v>
      </c>
      <c r="H31" s="61">
        <v>0.66666666666666663</v>
      </c>
      <c r="I31" s="60">
        <v>54.54</v>
      </c>
      <c r="J31" s="61">
        <v>0.66666666666666663</v>
      </c>
      <c r="K31" s="60">
        <v>55</v>
      </c>
      <c r="L31" s="61">
        <v>0.66666666666666663</v>
      </c>
      <c r="M31" s="60">
        <v>55</v>
      </c>
      <c r="O31" s="51"/>
    </row>
    <row r="32" spans="1:18" s="52" customFormat="1" ht="16.5" customHeight="1">
      <c r="A32" s="56" t="s">
        <v>41</v>
      </c>
      <c r="B32" s="61">
        <f t="shared" si="0"/>
        <v>7.5</v>
      </c>
      <c r="C32" s="60">
        <v>65.41</v>
      </c>
      <c r="D32" s="61">
        <v>1.875</v>
      </c>
      <c r="E32" s="60">
        <v>65.41</v>
      </c>
      <c r="F32" s="61">
        <v>1.875</v>
      </c>
      <c r="G32" s="60">
        <v>65.41</v>
      </c>
      <c r="H32" s="61">
        <v>1.25</v>
      </c>
      <c r="I32" s="60">
        <v>65.41</v>
      </c>
      <c r="J32" s="61">
        <v>1.25</v>
      </c>
      <c r="K32" s="60">
        <v>65.41</v>
      </c>
      <c r="L32" s="61">
        <v>1.25</v>
      </c>
      <c r="M32" s="60">
        <v>65.41</v>
      </c>
      <c r="O32" s="51"/>
    </row>
  </sheetData>
  <mergeCells count="8">
    <mergeCell ref="A1:M1"/>
    <mergeCell ref="L2:M2"/>
    <mergeCell ref="D3:E3"/>
    <mergeCell ref="F3:G3"/>
    <mergeCell ref="H3:I3"/>
    <mergeCell ref="J3:K3"/>
    <mergeCell ref="L3:M3"/>
    <mergeCell ref="A3:A4"/>
  </mergeCells>
  <phoneticPr fontId="33" type="noConversion"/>
  <pageMargins left="0.94488188976377996" right="0.74803149606299202" top="0.98425196850393704" bottom="0.98425196850393704" header="0.511811023622047" footer="0.511811023622047"/>
  <pageSetup paperSize="9" scale="80" fitToWidth="0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showZeros="0" zoomScale="85" zoomScaleNormal="85" workbookViewId="0">
      <pane xSplit="17" ySplit="1" topLeftCell="R2" activePane="bottomRight" state="frozen"/>
      <selection pane="topRight"/>
      <selection pane="bottomLeft"/>
      <selection pane="bottomRight" activeCell="W5" sqref="W5"/>
    </sheetView>
  </sheetViews>
  <sheetFormatPr defaultColWidth="9" defaultRowHeight="13.5"/>
  <cols>
    <col min="1" max="1" width="6.875" style="33" customWidth="1"/>
    <col min="2" max="2" width="8.5" style="34" customWidth="1"/>
    <col min="3" max="3" width="8" style="34" customWidth="1"/>
    <col min="4" max="4" width="8.5" style="34" customWidth="1"/>
    <col min="5" max="5" width="8.5" style="35" customWidth="1"/>
    <col min="6" max="7" width="8.5" style="34" customWidth="1"/>
    <col min="8" max="8" width="8.5" style="35" customWidth="1"/>
    <col min="9" max="10" width="8.5" style="34" customWidth="1"/>
    <col min="11" max="11" width="8.5" style="35" customWidth="1"/>
    <col min="12" max="12" width="8.5" style="34" customWidth="1"/>
    <col min="13" max="13" width="8.5" style="35" customWidth="1"/>
    <col min="14" max="14" width="8.5" style="34" customWidth="1"/>
    <col min="15" max="15" width="8.5" style="35" customWidth="1"/>
    <col min="16" max="16" width="8.5" style="34" customWidth="1"/>
    <col min="17" max="17" width="8.5" style="35" customWidth="1"/>
    <col min="18" max="18" width="8.875" style="34" customWidth="1"/>
    <col min="19" max="19" width="7.625" style="34" customWidth="1"/>
    <col min="20" max="16384" width="9" style="34"/>
  </cols>
  <sheetData>
    <row r="1" spans="1:19" ht="35.450000000000003" customHeight="1">
      <c r="A1" s="108" t="s">
        <v>66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19" ht="17.45" customHeight="1">
      <c r="A2" s="36" t="s">
        <v>67</v>
      </c>
      <c r="B2" s="37"/>
      <c r="C2" s="37"/>
      <c r="D2" s="37"/>
      <c r="E2" s="38"/>
      <c r="F2" s="37"/>
      <c r="G2" s="37"/>
      <c r="H2" s="38"/>
      <c r="I2" s="37"/>
      <c r="J2" s="37"/>
      <c r="K2" s="38"/>
      <c r="L2" s="37"/>
      <c r="M2" s="38"/>
      <c r="N2" s="37"/>
      <c r="O2" s="38"/>
      <c r="P2" s="47"/>
      <c r="Q2" s="48"/>
      <c r="R2" s="109" t="s">
        <v>60</v>
      </c>
      <c r="S2" s="109"/>
    </row>
    <row r="3" spans="1:19" ht="25.15" customHeight="1">
      <c r="A3" s="110" t="s">
        <v>68</v>
      </c>
      <c r="B3" s="110" t="s">
        <v>69</v>
      </c>
      <c r="C3" s="110" t="s">
        <v>14</v>
      </c>
      <c r="D3" s="110"/>
      <c r="E3" s="110"/>
      <c r="F3" s="110" t="s">
        <v>45</v>
      </c>
      <c r="G3" s="110"/>
      <c r="H3" s="110"/>
      <c r="I3" s="110" t="s">
        <v>46</v>
      </c>
      <c r="J3" s="110"/>
      <c r="K3" s="110"/>
      <c r="L3" s="110" t="s">
        <v>47</v>
      </c>
      <c r="M3" s="110"/>
      <c r="N3" s="110" t="s">
        <v>48</v>
      </c>
      <c r="O3" s="110"/>
      <c r="P3" s="110" t="s">
        <v>13</v>
      </c>
      <c r="Q3" s="110"/>
      <c r="R3" s="110" t="s">
        <v>13</v>
      </c>
      <c r="S3" s="110"/>
    </row>
    <row r="4" spans="1:19" ht="25.9" customHeight="1">
      <c r="A4" s="110"/>
      <c r="B4" s="110"/>
      <c r="C4" s="39" t="s">
        <v>70</v>
      </c>
      <c r="D4" s="39" t="s">
        <v>7</v>
      </c>
      <c r="E4" s="40" t="s">
        <v>71</v>
      </c>
      <c r="F4" s="39" t="s">
        <v>70</v>
      </c>
      <c r="G4" s="39" t="s">
        <v>7</v>
      </c>
      <c r="H4" s="40" t="s">
        <v>71</v>
      </c>
      <c r="I4" s="39" t="s">
        <v>70</v>
      </c>
      <c r="J4" s="39" t="s">
        <v>7</v>
      </c>
      <c r="K4" s="40" t="s">
        <v>71</v>
      </c>
      <c r="L4" s="39" t="s">
        <v>7</v>
      </c>
      <c r="M4" s="40" t="s">
        <v>71</v>
      </c>
      <c r="N4" s="39" t="s">
        <v>7</v>
      </c>
      <c r="O4" s="40" t="s">
        <v>71</v>
      </c>
      <c r="P4" s="39" t="s">
        <v>7</v>
      </c>
      <c r="Q4" s="40" t="s">
        <v>71</v>
      </c>
      <c r="R4" s="39" t="s">
        <v>72</v>
      </c>
      <c r="S4" s="39" t="s">
        <v>73</v>
      </c>
    </row>
    <row r="5" spans="1:19" ht="17.25" customHeight="1">
      <c r="A5" s="111" t="s">
        <v>14</v>
      </c>
      <c r="B5" s="111"/>
      <c r="C5" s="41">
        <f>F5+I5</f>
        <v>36.629937559687193</v>
      </c>
      <c r="D5" s="41">
        <f t="shared" ref="D5:D20" si="0">G5+J5+L5+N5+P5</f>
        <v>107.43939361455709</v>
      </c>
      <c r="E5" s="42">
        <f t="shared" ref="E5:E20" si="1">H5+K5+M5+O5+Q5</f>
        <v>10</v>
      </c>
      <c r="F5" s="41">
        <f t="shared" ref="F5:Q5" si="2">F6+F13+F17+F23+F29</f>
        <v>18.314968779843596</v>
      </c>
      <c r="G5" s="41">
        <f t="shared" si="2"/>
        <v>22.50001153045735</v>
      </c>
      <c r="H5" s="42">
        <f t="shared" si="2"/>
        <v>2</v>
      </c>
      <c r="I5" s="41">
        <f t="shared" si="2"/>
        <v>18.314968779843596</v>
      </c>
      <c r="J5" s="41">
        <f t="shared" si="2"/>
        <v>22.50001153045735</v>
      </c>
      <c r="K5" s="42">
        <f t="shared" si="2"/>
        <v>2</v>
      </c>
      <c r="L5" s="41">
        <f t="shared" si="2"/>
        <v>20.813123517880793</v>
      </c>
      <c r="M5" s="42">
        <f t="shared" si="2"/>
        <v>2</v>
      </c>
      <c r="N5" s="41">
        <f t="shared" si="2"/>
        <v>20.813123517880793</v>
      </c>
      <c r="O5" s="42">
        <f t="shared" si="2"/>
        <v>2</v>
      </c>
      <c r="P5" s="41">
        <f t="shared" si="2"/>
        <v>20.813123517880793</v>
      </c>
      <c r="Q5" s="42">
        <f t="shared" si="2"/>
        <v>2</v>
      </c>
      <c r="R5" s="41">
        <v>310</v>
      </c>
      <c r="S5" s="49">
        <v>55</v>
      </c>
    </row>
    <row r="6" spans="1:19" ht="17.25" customHeight="1">
      <c r="A6" s="111" t="s">
        <v>15</v>
      </c>
      <c r="B6" s="111"/>
      <c r="C6" s="41">
        <f t="shared" ref="C6:C32" si="3">F6+I6</f>
        <v>10.735043704460811</v>
      </c>
      <c r="D6" s="41">
        <f t="shared" si="0"/>
        <v>22.102214527331711</v>
      </c>
      <c r="E6" s="42">
        <f t="shared" si="1"/>
        <v>2</v>
      </c>
      <c r="F6" s="41">
        <f t="shared" ref="F6:Q6" si="4">SUM(F7:F12)</f>
        <v>5.3675218522304053</v>
      </c>
      <c r="G6" s="41">
        <f t="shared" si="4"/>
        <v>4.6286568174210689</v>
      </c>
      <c r="H6" s="42">
        <f t="shared" si="4"/>
        <v>0</v>
      </c>
      <c r="I6" s="41">
        <f t="shared" si="4"/>
        <v>5.3675218522304053</v>
      </c>
      <c r="J6" s="41">
        <f t="shared" si="4"/>
        <v>4.6286568174210689</v>
      </c>
      <c r="K6" s="42">
        <f t="shared" si="4"/>
        <v>0</v>
      </c>
      <c r="L6" s="41">
        <f t="shared" si="4"/>
        <v>4.281633630829857</v>
      </c>
      <c r="M6" s="42">
        <f t="shared" si="4"/>
        <v>1</v>
      </c>
      <c r="N6" s="41">
        <f t="shared" si="4"/>
        <v>4.281633630829857</v>
      </c>
      <c r="O6" s="42">
        <f t="shared" si="4"/>
        <v>1</v>
      </c>
      <c r="P6" s="41">
        <f t="shared" si="4"/>
        <v>4.281633630829857</v>
      </c>
      <c r="Q6" s="42">
        <f t="shared" si="4"/>
        <v>0</v>
      </c>
      <c r="R6" s="41">
        <v>77.166390000000007</v>
      </c>
      <c r="S6" s="49">
        <v>66</v>
      </c>
    </row>
    <row r="7" spans="1:19" ht="17.25" customHeight="1">
      <c r="A7" s="43">
        <v>1</v>
      </c>
      <c r="B7" s="43" t="s">
        <v>16</v>
      </c>
      <c r="C7" s="44">
        <f t="shared" si="3"/>
        <v>5.1261916887014802</v>
      </c>
      <c r="D7" s="44">
        <f t="shared" si="0"/>
        <v>7.9845802184293806</v>
      </c>
      <c r="E7" s="45">
        <f t="shared" si="1"/>
        <v>0</v>
      </c>
      <c r="F7" s="44">
        <v>2.5630958443507401</v>
      </c>
      <c r="G7" s="44">
        <v>1.6721347816335901</v>
      </c>
      <c r="H7" s="45"/>
      <c r="I7" s="44">
        <v>2.5630958443507401</v>
      </c>
      <c r="J7" s="44">
        <v>1.6721347816335901</v>
      </c>
      <c r="K7" s="45"/>
      <c r="L7" s="44">
        <v>1.5467702183873999</v>
      </c>
      <c r="M7" s="45"/>
      <c r="N7" s="44">
        <v>1.5467702183873999</v>
      </c>
      <c r="O7" s="45"/>
      <c r="P7" s="44">
        <v>1.5467702183873999</v>
      </c>
      <c r="Q7" s="45"/>
      <c r="R7" s="44">
        <v>16.8675</v>
      </c>
      <c r="S7" s="50">
        <v>80</v>
      </c>
    </row>
    <row r="8" spans="1:19" ht="17.25" customHeight="1">
      <c r="A8" s="43">
        <v>2</v>
      </c>
      <c r="B8" s="43" t="s">
        <v>17</v>
      </c>
      <c r="C8" s="44">
        <f t="shared" si="3"/>
        <v>3.8378960721049203E-2</v>
      </c>
      <c r="D8" s="44">
        <f t="shared" si="0"/>
        <v>2.8999999999999995</v>
      </c>
      <c r="E8" s="45">
        <f t="shared" si="1"/>
        <v>0</v>
      </c>
      <c r="F8" s="44">
        <v>1.9189480360524602E-2</v>
      </c>
      <c r="G8" s="44">
        <v>0.60731944999999998</v>
      </c>
      <c r="H8" s="45"/>
      <c r="I8" s="44">
        <v>1.9189480360524602E-2</v>
      </c>
      <c r="J8" s="44">
        <v>0.60731944999999998</v>
      </c>
      <c r="K8" s="45"/>
      <c r="L8" s="44">
        <v>0.56178703333333302</v>
      </c>
      <c r="M8" s="45"/>
      <c r="N8" s="44">
        <v>0.56178703333333302</v>
      </c>
      <c r="O8" s="45"/>
      <c r="P8" s="44">
        <v>0.56178703333333302</v>
      </c>
      <c r="Q8" s="45"/>
      <c r="R8" s="44">
        <v>5.6159999999999997</v>
      </c>
      <c r="S8" s="50">
        <v>63</v>
      </c>
    </row>
    <row r="9" spans="1:19" ht="17.25" customHeight="1">
      <c r="A9" s="43">
        <v>3</v>
      </c>
      <c r="B9" s="43" t="s">
        <v>18</v>
      </c>
      <c r="C9" s="44">
        <f t="shared" si="3"/>
        <v>4.5851204094148001E-2</v>
      </c>
      <c r="D9" s="44">
        <f t="shared" si="0"/>
        <v>0</v>
      </c>
      <c r="E9" s="45">
        <f t="shared" si="1"/>
        <v>0</v>
      </c>
      <c r="F9" s="44">
        <v>2.2925602047074001E-2</v>
      </c>
      <c r="G9" s="44">
        <v>0</v>
      </c>
      <c r="H9" s="45"/>
      <c r="I9" s="44">
        <v>2.2925602047074001E-2</v>
      </c>
      <c r="J9" s="44">
        <v>0</v>
      </c>
      <c r="K9" s="45"/>
      <c r="L9" s="44">
        <v>0</v>
      </c>
      <c r="M9" s="45"/>
      <c r="N9" s="44">
        <v>0</v>
      </c>
      <c r="O9" s="45"/>
      <c r="P9" s="44">
        <v>0</v>
      </c>
      <c r="Q9" s="45"/>
      <c r="R9" s="44">
        <v>4.548</v>
      </c>
      <c r="S9" s="50">
        <v>68</v>
      </c>
    </row>
    <row r="10" spans="1:19" ht="17.25" customHeight="1">
      <c r="A10" s="43">
        <v>4</v>
      </c>
      <c r="B10" s="43" t="s">
        <v>19</v>
      </c>
      <c r="C10" s="44">
        <f t="shared" si="3"/>
        <v>2.6450091100057</v>
      </c>
      <c r="D10" s="44">
        <f t="shared" si="0"/>
        <v>5.34808579773361</v>
      </c>
      <c r="E10" s="45">
        <f t="shared" si="1"/>
        <v>0</v>
      </c>
      <c r="F10" s="44">
        <v>1.32250455500285</v>
      </c>
      <c r="G10" s="44">
        <v>1.1199988018042699</v>
      </c>
      <c r="H10" s="45"/>
      <c r="I10" s="44">
        <v>1.32250455500285</v>
      </c>
      <c r="J10" s="44">
        <v>1.1199988018042699</v>
      </c>
      <c r="K10" s="45"/>
      <c r="L10" s="44">
        <v>1.0360293980416899</v>
      </c>
      <c r="M10" s="45"/>
      <c r="N10" s="44">
        <v>1.0360293980416899</v>
      </c>
      <c r="O10" s="45"/>
      <c r="P10" s="44">
        <v>1.0360293980416899</v>
      </c>
      <c r="Q10" s="45"/>
      <c r="R10" s="44">
        <v>23.311814999999999</v>
      </c>
      <c r="S10" s="50">
        <v>56</v>
      </c>
    </row>
    <row r="11" spans="1:19" ht="17.25" customHeight="1">
      <c r="A11" s="43">
        <v>5</v>
      </c>
      <c r="B11" s="43" t="s">
        <v>20</v>
      </c>
      <c r="C11" s="44">
        <f t="shared" si="3"/>
        <v>0.97958109851187802</v>
      </c>
      <c r="D11" s="44">
        <f t="shared" si="0"/>
        <v>2.6053275562499048</v>
      </c>
      <c r="E11" s="45">
        <f t="shared" si="1"/>
        <v>1</v>
      </c>
      <c r="F11" s="44">
        <v>0.48979054925593901</v>
      </c>
      <c r="G11" s="44">
        <v>0.54560899949363295</v>
      </c>
      <c r="H11" s="45"/>
      <c r="I11" s="44">
        <v>0.48979054925593901</v>
      </c>
      <c r="J11" s="44">
        <v>0.54560899949363295</v>
      </c>
      <c r="K11" s="45"/>
      <c r="L11" s="44">
        <v>0.50470318575421302</v>
      </c>
      <c r="M11" s="45">
        <v>1</v>
      </c>
      <c r="N11" s="44">
        <v>0.50470318575421302</v>
      </c>
      <c r="O11" s="45"/>
      <c r="P11" s="44">
        <v>0.50470318575421302</v>
      </c>
      <c r="Q11" s="45"/>
      <c r="R11" s="44">
        <v>11.382075</v>
      </c>
      <c r="S11" s="50">
        <v>61</v>
      </c>
    </row>
    <row r="12" spans="1:19" ht="17.25" customHeight="1">
      <c r="A12" s="43">
        <v>6</v>
      </c>
      <c r="B12" s="43" t="s">
        <v>21</v>
      </c>
      <c r="C12" s="44">
        <f t="shared" si="3"/>
        <v>1.900031642426556</v>
      </c>
      <c r="D12" s="44">
        <f t="shared" si="0"/>
        <v>3.2642209549188155</v>
      </c>
      <c r="E12" s="45">
        <f t="shared" si="1"/>
        <v>1</v>
      </c>
      <c r="F12" s="44">
        <v>0.95001582121327799</v>
      </c>
      <c r="G12" s="44">
        <v>0.683594784489576</v>
      </c>
      <c r="H12" s="45"/>
      <c r="I12" s="44">
        <v>0.95001582121327799</v>
      </c>
      <c r="J12" s="44">
        <v>0.683594784489576</v>
      </c>
      <c r="K12" s="45"/>
      <c r="L12" s="44">
        <v>0.63234379531322105</v>
      </c>
      <c r="M12" s="45"/>
      <c r="N12" s="44">
        <v>0.63234379531322105</v>
      </c>
      <c r="O12" s="45">
        <v>1</v>
      </c>
      <c r="P12" s="44">
        <v>0.63234379531322105</v>
      </c>
      <c r="Q12" s="45"/>
      <c r="R12" s="44">
        <v>15.441000000000001</v>
      </c>
      <c r="S12" s="50">
        <v>69</v>
      </c>
    </row>
    <row r="13" spans="1:19" ht="17.25" customHeight="1">
      <c r="A13" s="111" t="s">
        <v>22</v>
      </c>
      <c r="B13" s="111"/>
      <c r="C13" s="41">
        <f t="shared" si="3"/>
        <v>19.665715118443138</v>
      </c>
      <c r="D13" s="41">
        <f t="shared" si="0"/>
        <v>28.476743262237363</v>
      </c>
      <c r="E13" s="42">
        <f t="shared" si="1"/>
        <v>1</v>
      </c>
      <c r="F13" s="41">
        <f>F14+F15+F16</f>
        <v>9.8328575592215692</v>
      </c>
      <c r="G13" s="41">
        <f t="shared" ref="G13:Q13" si="5">G14+G15+G16</f>
        <v>5.9636138123493794</v>
      </c>
      <c r="H13" s="42">
        <f t="shared" si="5"/>
        <v>0</v>
      </c>
      <c r="I13" s="41">
        <f t="shared" si="5"/>
        <v>9.8328575592215692</v>
      </c>
      <c r="J13" s="41">
        <f t="shared" si="5"/>
        <v>5.9636138123493794</v>
      </c>
      <c r="K13" s="42">
        <f t="shared" si="5"/>
        <v>0</v>
      </c>
      <c r="L13" s="41">
        <f t="shared" si="5"/>
        <v>5.51650521251287</v>
      </c>
      <c r="M13" s="42">
        <f t="shared" si="5"/>
        <v>1</v>
      </c>
      <c r="N13" s="41">
        <f t="shared" si="5"/>
        <v>5.51650521251287</v>
      </c>
      <c r="O13" s="42">
        <f t="shared" si="5"/>
        <v>0</v>
      </c>
      <c r="P13" s="41">
        <f t="shared" si="5"/>
        <v>5.51650521251287</v>
      </c>
      <c r="Q13" s="42">
        <f t="shared" si="5"/>
        <v>0</v>
      </c>
      <c r="R13" s="41">
        <v>82.499700000000004</v>
      </c>
      <c r="S13" s="49">
        <v>51</v>
      </c>
    </row>
    <row r="14" spans="1:19" ht="17.25" customHeight="1">
      <c r="A14" s="43">
        <v>1</v>
      </c>
      <c r="B14" s="43" t="s">
        <v>74</v>
      </c>
      <c r="C14" s="44">
        <f t="shared" si="3"/>
        <v>0.685629291275478</v>
      </c>
      <c r="D14" s="44">
        <f t="shared" si="0"/>
        <v>6</v>
      </c>
      <c r="E14" s="45">
        <f t="shared" si="1"/>
        <v>0</v>
      </c>
      <c r="F14" s="44">
        <v>0.342814645637739</v>
      </c>
      <c r="G14" s="44">
        <v>1.2565230000000001</v>
      </c>
      <c r="H14" s="45"/>
      <c r="I14" s="44">
        <v>0.342814645637739</v>
      </c>
      <c r="J14" s="44">
        <v>1.2565230000000001</v>
      </c>
      <c r="K14" s="45"/>
      <c r="L14" s="44">
        <v>1.162318</v>
      </c>
      <c r="M14" s="45"/>
      <c r="N14" s="44">
        <v>1.162318</v>
      </c>
      <c r="O14" s="45"/>
      <c r="P14" s="44">
        <v>1.162318</v>
      </c>
      <c r="Q14" s="45"/>
      <c r="R14" s="44">
        <v>8.9969999999999999</v>
      </c>
      <c r="S14" s="50">
        <v>85</v>
      </c>
    </row>
    <row r="15" spans="1:19" ht="17.25" customHeight="1">
      <c r="A15" s="43">
        <v>2</v>
      </c>
      <c r="B15" s="43" t="s">
        <v>24</v>
      </c>
      <c r="C15" s="44">
        <f t="shared" si="3"/>
        <v>2.9031199181471599</v>
      </c>
      <c r="D15" s="44">
        <f t="shared" si="0"/>
        <v>7.8080817491296095</v>
      </c>
      <c r="E15" s="45">
        <f t="shared" si="1"/>
        <v>0</v>
      </c>
      <c r="F15" s="44">
        <v>1.4515599590735799</v>
      </c>
      <c r="G15" s="44">
        <v>1.6351723839436001</v>
      </c>
      <c r="H15" s="45"/>
      <c r="I15" s="44">
        <v>1.4515599590735799</v>
      </c>
      <c r="J15" s="44">
        <v>1.6351723839436001</v>
      </c>
      <c r="K15" s="45"/>
      <c r="L15" s="44">
        <v>1.5125789937474701</v>
      </c>
      <c r="M15" s="45"/>
      <c r="N15" s="44">
        <v>1.5125789937474701</v>
      </c>
      <c r="O15" s="45"/>
      <c r="P15" s="44">
        <v>1.5125789937474701</v>
      </c>
      <c r="Q15" s="45"/>
      <c r="R15" s="44">
        <v>18.0105</v>
      </c>
      <c r="S15" s="50">
        <v>47</v>
      </c>
    </row>
    <row r="16" spans="1:19" ht="17.25" customHeight="1">
      <c r="A16" s="43">
        <v>3</v>
      </c>
      <c r="B16" s="43" t="s">
        <v>25</v>
      </c>
      <c r="C16" s="44">
        <f t="shared" si="3"/>
        <v>16.076965909020501</v>
      </c>
      <c r="D16" s="44">
        <f t="shared" si="0"/>
        <v>14.668661513107759</v>
      </c>
      <c r="E16" s="45">
        <f t="shared" si="1"/>
        <v>1</v>
      </c>
      <c r="F16" s="44">
        <v>8.0384829545102505</v>
      </c>
      <c r="G16" s="44">
        <v>3.0719184284057799</v>
      </c>
      <c r="H16" s="45"/>
      <c r="I16" s="44">
        <v>8.0384829545102505</v>
      </c>
      <c r="J16" s="44">
        <v>3.0719184284057799</v>
      </c>
      <c r="K16" s="45"/>
      <c r="L16" s="44">
        <v>2.8416082187653999</v>
      </c>
      <c r="M16" s="45">
        <v>1</v>
      </c>
      <c r="N16" s="44">
        <v>2.8416082187653999</v>
      </c>
      <c r="O16" s="45"/>
      <c r="P16" s="44">
        <v>2.8416082187653999</v>
      </c>
      <c r="Q16" s="45"/>
      <c r="R16" s="44">
        <v>55.492199999999997</v>
      </c>
      <c r="S16" s="50">
        <v>47</v>
      </c>
    </row>
    <row r="17" spans="1:19" ht="17.25" customHeight="1">
      <c r="A17" s="111" t="s">
        <v>26</v>
      </c>
      <c r="B17" s="111"/>
      <c r="C17" s="41">
        <f t="shared" si="3"/>
        <v>1.1343499512072781</v>
      </c>
      <c r="D17" s="41">
        <f t="shared" si="0"/>
        <v>48.335317773306087</v>
      </c>
      <c r="E17" s="42">
        <f t="shared" si="1"/>
        <v>3</v>
      </c>
      <c r="F17" s="41">
        <f t="shared" ref="F17:Q17" si="6">SUM(F18:F20)</f>
        <v>0.56717497560363905</v>
      </c>
      <c r="G17" s="41">
        <f>SUM(G18:G22)</f>
        <v>10.122406415744649</v>
      </c>
      <c r="H17" s="42">
        <f t="shared" si="6"/>
        <v>1</v>
      </c>
      <c r="I17" s="41">
        <f t="shared" si="6"/>
        <v>0.56717497560363905</v>
      </c>
      <c r="J17" s="41">
        <f>SUM(J18:J22)</f>
        <v>10.122406415744649</v>
      </c>
      <c r="K17" s="42">
        <f t="shared" si="6"/>
        <v>0</v>
      </c>
      <c r="L17" s="41">
        <f>SUM(L18:L22)</f>
        <v>9.3635016472722619</v>
      </c>
      <c r="M17" s="42">
        <f t="shared" si="6"/>
        <v>0</v>
      </c>
      <c r="N17" s="41">
        <f>SUM(N18:N22)</f>
        <v>9.3635016472722619</v>
      </c>
      <c r="O17" s="42">
        <f t="shared" si="6"/>
        <v>1</v>
      </c>
      <c r="P17" s="41">
        <f>SUM(P18:P22)</f>
        <v>9.3635016472722619</v>
      </c>
      <c r="Q17" s="42">
        <f t="shared" si="6"/>
        <v>1</v>
      </c>
      <c r="R17" s="41">
        <v>79.253865000000005</v>
      </c>
      <c r="S17" s="49">
        <v>61</v>
      </c>
    </row>
    <row r="18" spans="1:19" ht="17.25" customHeight="1">
      <c r="A18" s="43">
        <v>1</v>
      </c>
      <c r="B18" s="43" t="s">
        <v>27</v>
      </c>
      <c r="C18" s="44">
        <f t="shared" si="3"/>
        <v>9.695872867692E-2</v>
      </c>
      <c r="D18" s="44">
        <f t="shared" si="0"/>
        <v>6.2155973872735304</v>
      </c>
      <c r="E18" s="45">
        <f t="shared" si="1"/>
        <v>1</v>
      </c>
      <c r="F18" s="44">
        <v>4.847936433846E-2</v>
      </c>
      <c r="G18" s="44">
        <v>1.30167351264152</v>
      </c>
      <c r="H18" s="45">
        <v>1</v>
      </c>
      <c r="I18" s="44">
        <v>4.847936433846E-2</v>
      </c>
      <c r="J18" s="44">
        <v>1.30167351264152</v>
      </c>
      <c r="K18" s="45"/>
      <c r="L18" s="44">
        <v>1.2040834539968299</v>
      </c>
      <c r="M18" s="45"/>
      <c r="N18" s="44">
        <v>1.2040834539968299</v>
      </c>
      <c r="O18" s="45"/>
      <c r="P18" s="44">
        <v>1.2040834539968299</v>
      </c>
      <c r="Q18" s="45"/>
      <c r="R18" s="44">
        <v>6.2625000000000002</v>
      </c>
      <c r="S18" s="50">
        <v>35</v>
      </c>
    </row>
    <row r="19" spans="1:19" ht="17.25" customHeight="1">
      <c r="A19" s="43">
        <v>2</v>
      </c>
      <c r="B19" s="43" t="s">
        <v>28</v>
      </c>
      <c r="C19" s="44">
        <f>F19+I19</f>
        <v>1.0373912225303581</v>
      </c>
      <c r="D19" s="44">
        <f t="shared" si="0"/>
        <v>25.849720386032573</v>
      </c>
      <c r="E19" s="45">
        <f t="shared" si="1"/>
        <v>1</v>
      </c>
      <c r="F19" s="44">
        <v>0.51869561126517905</v>
      </c>
      <c r="G19" s="44">
        <v>5.4134613681031301</v>
      </c>
      <c r="H19" s="45"/>
      <c r="I19" s="44">
        <v>0.51869561126517905</v>
      </c>
      <c r="J19" s="44">
        <v>5.4134613681031301</v>
      </c>
      <c r="K19" s="45"/>
      <c r="L19" s="44">
        <v>5.0075992166087699</v>
      </c>
      <c r="M19" s="45"/>
      <c r="N19" s="44">
        <v>5.0075992166087699</v>
      </c>
      <c r="O19" s="45">
        <v>1</v>
      </c>
      <c r="P19" s="44">
        <v>5.0075992166087699</v>
      </c>
      <c r="Q19" s="45"/>
      <c r="R19" s="44">
        <v>29.646000000000001</v>
      </c>
      <c r="S19" s="50">
        <v>85</v>
      </c>
    </row>
    <row r="20" spans="1:19" ht="17.25" customHeight="1">
      <c r="A20" s="43">
        <v>3</v>
      </c>
      <c r="B20" s="43" t="s">
        <v>29</v>
      </c>
      <c r="C20" s="44">
        <f t="shared" si="3"/>
        <v>0</v>
      </c>
      <c r="D20" s="44">
        <f t="shared" si="0"/>
        <v>14.02999999999999</v>
      </c>
      <c r="E20" s="45">
        <f t="shared" si="1"/>
        <v>1</v>
      </c>
      <c r="F20" s="44">
        <v>0</v>
      </c>
      <c r="G20" s="44">
        <v>2.9381696150000001</v>
      </c>
      <c r="H20" s="45"/>
      <c r="I20" s="44">
        <v>0</v>
      </c>
      <c r="J20" s="44">
        <v>2.9381696150000001</v>
      </c>
      <c r="K20" s="45"/>
      <c r="L20" s="44">
        <v>2.7178869233333298</v>
      </c>
      <c r="M20" s="45"/>
      <c r="N20" s="44">
        <v>2.7178869233333298</v>
      </c>
      <c r="O20" s="45"/>
      <c r="P20" s="44">
        <v>2.7178869233333298</v>
      </c>
      <c r="Q20" s="45">
        <v>1</v>
      </c>
      <c r="R20" s="44">
        <v>33.60342</v>
      </c>
      <c r="S20" s="50">
        <v>56</v>
      </c>
    </row>
    <row r="21" spans="1:19" ht="17.25" customHeight="1">
      <c r="A21" s="43">
        <v>4</v>
      </c>
      <c r="B21" s="43" t="s">
        <v>30</v>
      </c>
      <c r="C21" s="44"/>
      <c r="D21" s="44"/>
      <c r="E21" s="45"/>
      <c r="F21" s="44"/>
      <c r="G21" s="44"/>
      <c r="H21" s="45"/>
      <c r="I21" s="44"/>
      <c r="J21" s="44"/>
      <c r="K21" s="45"/>
      <c r="L21" s="44"/>
      <c r="M21" s="45"/>
      <c r="N21" s="44"/>
      <c r="O21" s="45"/>
      <c r="P21" s="44"/>
      <c r="Q21" s="45"/>
      <c r="R21" s="44">
        <v>6.13863</v>
      </c>
      <c r="S21" s="50">
        <v>42</v>
      </c>
    </row>
    <row r="22" spans="1:19" ht="17.25" customHeight="1">
      <c r="A22" s="43">
        <v>5</v>
      </c>
      <c r="B22" s="43" t="s">
        <v>31</v>
      </c>
      <c r="C22" s="44">
        <f>F22+I22</f>
        <v>0</v>
      </c>
      <c r="D22" s="44">
        <f t="shared" ref="D22:D32" si="7">G22+J22+L22+N22+P22</f>
        <v>2.2399999999999989</v>
      </c>
      <c r="E22" s="45">
        <f t="shared" ref="E22:E32" si="8">H22+K22+M22+O22+Q22</f>
        <v>0</v>
      </c>
      <c r="F22" s="44">
        <v>0</v>
      </c>
      <c r="G22" s="44">
        <v>0.46910192000000001</v>
      </c>
      <c r="H22" s="45"/>
      <c r="I22" s="44">
        <v>0</v>
      </c>
      <c r="J22" s="44">
        <v>0.46910192000000001</v>
      </c>
      <c r="K22" s="45"/>
      <c r="L22" s="44">
        <v>0.43393205333333301</v>
      </c>
      <c r="M22" s="45"/>
      <c r="N22" s="44">
        <v>0.43393205333333301</v>
      </c>
      <c r="O22" s="45"/>
      <c r="P22" s="44">
        <v>0.43393205333333301</v>
      </c>
      <c r="Q22" s="45"/>
      <c r="R22" s="44">
        <v>3.6033149999999998</v>
      </c>
      <c r="S22" s="50">
        <v>26</v>
      </c>
    </row>
    <row r="23" spans="1:19" ht="17.25" customHeight="1">
      <c r="A23" s="111" t="s">
        <v>32</v>
      </c>
      <c r="B23" s="111"/>
      <c r="C23" s="41">
        <f t="shared" si="3"/>
        <v>0</v>
      </c>
      <c r="D23" s="41">
        <f t="shared" si="7"/>
        <v>1.4399999999999982</v>
      </c>
      <c r="E23" s="42">
        <f t="shared" si="8"/>
        <v>2</v>
      </c>
      <c r="F23" s="41">
        <f t="shared" ref="F23:Q23" si="9">SUM(F24:F28)</f>
        <v>0</v>
      </c>
      <c r="G23" s="41">
        <f t="shared" si="9"/>
        <v>0.30156552000000003</v>
      </c>
      <c r="H23" s="42">
        <f t="shared" si="9"/>
        <v>1</v>
      </c>
      <c r="I23" s="41">
        <f t="shared" si="9"/>
        <v>0</v>
      </c>
      <c r="J23" s="41">
        <f t="shared" si="9"/>
        <v>0.30156552000000003</v>
      </c>
      <c r="K23" s="42">
        <f t="shared" si="9"/>
        <v>1</v>
      </c>
      <c r="L23" s="41">
        <f t="shared" si="9"/>
        <v>0.27895631999999931</v>
      </c>
      <c r="M23" s="42">
        <f t="shared" si="9"/>
        <v>0</v>
      </c>
      <c r="N23" s="41">
        <f t="shared" si="9"/>
        <v>0.27895631999999931</v>
      </c>
      <c r="O23" s="42">
        <f t="shared" si="9"/>
        <v>0</v>
      </c>
      <c r="P23" s="41">
        <f t="shared" si="9"/>
        <v>0.27895631999999931</v>
      </c>
      <c r="Q23" s="42">
        <f t="shared" si="9"/>
        <v>0</v>
      </c>
      <c r="R23" s="41">
        <v>19.09695</v>
      </c>
      <c r="S23" s="49">
        <v>54</v>
      </c>
    </row>
    <row r="24" spans="1:19" s="32" customFormat="1" ht="17.25" customHeight="1">
      <c r="A24" s="43">
        <v>1</v>
      </c>
      <c r="B24" s="43" t="s">
        <v>33</v>
      </c>
      <c r="C24" s="44">
        <f t="shared" si="3"/>
        <v>0</v>
      </c>
      <c r="D24" s="44">
        <f t="shared" si="7"/>
        <v>0.64999999999999902</v>
      </c>
      <c r="E24" s="45">
        <f t="shared" si="8"/>
        <v>0</v>
      </c>
      <c r="F24" s="44">
        <v>0</v>
      </c>
      <c r="G24" s="44">
        <v>0.13612332499999999</v>
      </c>
      <c r="H24" s="45"/>
      <c r="I24" s="44">
        <v>0</v>
      </c>
      <c r="J24" s="44">
        <v>0.13612332499999999</v>
      </c>
      <c r="K24" s="45"/>
      <c r="L24" s="44">
        <v>0.12591778333333301</v>
      </c>
      <c r="M24" s="45"/>
      <c r="N24" s="44">
        <v>0.12591778333333301</v>
      </c>
      <c r="O24" s="45"/>
      <c r="P24" s="44">
        <v>0.12591778333333301</v>
      </c>
      <c r="Q24" s="45"/>
      <c r="R24" s="44">
        <v>5.6782349999999999</v>
      </c>
      <c r="S24" s="50">
        <v>57</v>
      </c>
    </row>
    <row r="25" spans="1:19" s="32" customFormat="1" ht="17.25" customHeight="1">
      <c r="A25" s="43">
        <v>2</v>
      </c>
      <c r="B25" s="43" t="s">
        <v>34</v>
      </c>
      <c r="C25" s="44">
        <f t="shared" si="3"/>
        <v>0</v>
      </c>
      <c r="D25" s="44">
        <f t="shared" si="7"/>
        <v>0.55999999999999905</v>
      </c>
      <c r="E25" s="45">
        <f t="shared" si="8"/>
        <v>0</v>
      </c>
      <c r="F25" s="44">
        <v>0</v>
      </c>
      <c r="G25" s="44">
        <v>0.11727548</v>
      </c>
      <c r="H25" s="45"/>
      <c r="I25" s="44">
        <v>0</v>
      </c>
      <c r="J25" s="44">
        <v>0.11727548</v>
      </c>
      <c r="K25" s="45"/>
      <c r="L25" s="44">
        <v>0.108483013333333</v>
      </c>
      <c r="M25" s="45"/>
      <c r="N25" s="44">
        <v>0.108483013333333</v>
      </c>
      <c r="O25" s="45"/>
      <c r="P25" s="44">
        <v>0.108483013333333</v>
      </c>
      <c r="Q25" s="45"/>
      <c r="R25" s="44">
        <v>7.23</v>
      </c>
      <c r="S25" s="50">
        <v>51</v>
      </c>
    </row>
    <row r="26" spans="1:19" s="32" customFormat="1" ht="17.25" customHeight="1">
      <c r="A26" s="43">
        <v>3</v>
      </c>
      <c r="B26" s="43" t="s">
        <v>35</v>
      </c>
      <c r="C26" s="44">
        <f t="shared" si="3"/>
        <v>0</v>
      </c>
      <c r="D26" s="44">
        <f t="shared" si="7"/>
        <v>0</v>
      </c>
      <c r="E26" s="45">
        <f t="shared" si="8"/>
        <v>1</v>
      </c>
      <c r="F26" s="44">
        <v>0</v>
      </c>
      <c r="G26" s="44">
        <v>0</v>
      </c>
      <c r="H26" s="45">
        <v>1</v>
      </c>
      <c r="I26" s="44">
        <v>0</v>
      </c>
      <c r="J26" s="44">
        <v>0</v>
      </c>
      <c r="K26" s="45"/>
      <c r="L26" s="44">
        <v>0</v>
      </c>
      <c r="M26" s="45"/>
      <c r="N26" s="44">
        <v>0</v>
      </c>
      <c r="O26" s="45"/>
      <c r="P26" s="44">
        <v>0</v>
      </c>
      <c r="Q26" s="45"/>
      <c r="R26" s="44">
        <v>1.6785000000000001</v>
      </c>
      <c r="S26" s="50">
        <v>57</v>
      </c>
    </row>
    <row r="27" spans="1:19" s="32" customFormat="1" ht="17.25" customHeight="1">
      <c r="A27" s="43">
        <v>4</v>
      </c>
      <c r="B27" s="43" t="s">
        <v>36</v>
      </c>
      <c r="C27" s="44">
        <f t="shared" si="3"/>
        <v>0</v>
      </c>
      <c r="D27" s="44">
        <f t="shared" si="7"/>
        <v>0.22999999999999987</v>
      </c>
      <c r="E27" s="45">
        <f t="shared" si="8"/>
        <v>0</v>
      </c>
      <c r="F27" s="44">
        <v>0</v>
      </c>
      <c r="G27" s="44">
        <v>4.8166714999999999E-2</v>
      </c>
      <c r="H27" s="45"/>
      <c r="I27" s="44">
        <v>0</v>
      </c>
      <c r="J27" s="44">
        <v>4.8166714999999999E-2</v>
      </c>
      <c r="K27" s="45"/>
      <c r="L27" s="44">
        <v>4.4555523333333298E-2</v>
      </c>
      <c r="M27" s="45"/>
      <c r="N27" s="44">
        <v>4.4555523333333298E-2</v>
      </c>
      <c r="O27" s="45"/>
      <c r="P27" s="44">
        <v>4.4555523333333298E-2</v>
      </c>
      <c r="Q27" s="45"/>
      <c r="R27" s="44">
        <v>1.2402150000000001</v>
      </c>
      <c r="S27" s="50">
        <v>45</v>
      </c>
    </row>
    <row r="28" spans="1:19" s="32" customFormat="1" ht="17.25" customHeight="1">
      <c r="A28" s="43">
        <v>5</v>
      </c>
      <c r="B28" s="43" t="s">
        <v>37</v>
      </c>
      <c r="C28" s="44">
        <f t="shared" si="3"/>
        <v>0</v>
      </c>
      <c r="D28" s="44">
        <f t="shared" si="7"/>
        <v>0</v>
      </c>
      <c r="E28" s="45">
        <f t="shared" si="8"/>
        <v>1</v>
      </c>
      <c r="F28" s="44">
        <v>0</v>
      </c>
      <c r="G28" s="44">
        <v>0</v>
      </c>
      <c r="H28" s="45"/>
      <c r="I28" s="44"/>
      <c r="J28" s="44"/>
      <c r="K28" s="45">
        <v>1</v>
      </c>
      <c r="L28" s="44">
        <v>0</v>
      </c>
      <c r="M28" s="45"/>
      <c r="N28" s="44">
        <v>0</v>
      </c>
      <c r="O28" s="45"/>
      <c r="P28" s="44">
        <v>0</v>
      </c>
      <c r="Q28" s="45"/>
      <c r="R28" s="44">
        <v>3.27</v>
      </c>
      <c r="S28" s="50">
        <v>61</v>
      </c>
    </row>
    <row r="29" spans="1:19" ht="17.25" customHeight="1">
      <c r="A29" s="111" t="s">
        <v>38</v>
      </c>
      <c r="B29" s="111"/>
      <c r="C29" s="41">
        <f t="shared" si="3"/>
        <v>5.094828785575964</v>
      </c>
      <c r="D29" s="41">
        <f t="shared" si="7"/>
        <v>7.0851180516819241</v>
      </c>
      <c r="E29" s="42">
        <f t="shared" si="8"/>
        <v>2</v>
      </c>
      <c r="F29" s="41">
        <f>F30+F31+F32</f>
        <v>2.547414392787982</v>
      </c>
      <c r="G29" s="41">
        <f t="shared" ref="G29:Q29" si="10">G30+G31+G32</f>
        <v>1.4837689649422541</v>
      </c>
      <c r="H29" s="42">
        <f t="shared" si="10"/>
        <v>0</v>
      </c>
      <c r="I29" s="41">
        <f t="shared" si="10"/>
        <v>2.547414392787982</v>
      </c>
      <c r="J29" s="41">
        <f t="shared" si="10"/>
        <v>1.4837689649422541</v>
      </c>
      <c r="K29" s="42">
        <f t="shared" si="10"/>
        <v>1</v>
      </c>
      <c r="L29" s="41">
        <f t="shared" si="10"/>
        <v>1.3725267072658052</v>
      </c>
      <c r="M29" s="42">
        <f t="shared" si="10"/>
        <v>0</v>
      </c>
      <c r="N29" s="41">
        <f t="shared" si="10"/>
        <v>1.3725267072658052</v>
      </c>
      <c r="O29" s="42">
        <f t="shared" si="10"/>
        <v>0</v>
      </c>
      <c r="P29" s="41">
        <f t="shared" si="10"/>
        <v>1.3725267072658052</v>
      </c>
      <c r="Q29" s="42">
        <f t="shared" si="10"/>
        <v>1</v>
      </c>
      <c r="R29" s="41">
        <v>52.739879999999999</v>
      </c>
      <c r="S29" s="49">
        <v>40</v>
      </c>
    </row>
    <row r="30" spans="1:19" ht="17.25" customHeight="1">
      <c r="A30" s="43">
        <v>1</v>
      </c>
      <c r="B30" s="43" t="s">
        <v>39</v>
      </c>
      <c r="C30" s="44">
        <f t="shared" si="3"/>
        <v>1.121206936825164</v>
      </c>
      <c r="D30" s="44">
        <f t="shared" si="7"/>
        <v>3.707238099371247</v>
      </c>
      <c r="E30" s="45">
        <f t="shared" si="8"/>
        <v>0</v>
      </c>
      <c r="F30" s="44">
        <v>0.56060346841258202</v>
      </c>
      <c r="G30" s="44">
        <v>0.776371656389376</v>
      </c>
      <c r="H30" s="44"/>
      <c r="I30" s="44">
        <v>0.56060346841258202</v>
      </c>
      <c r="J30" s="44">
        <v>0.776371656389376</v>
      </c>
      <c r="K30" s="44"/>
      <c r="L30" s="44">
        <v>0.71816492886416505</v>
      </c>
      <c r="M30" s="44"/>
      <c r="N30" s="44">
        <v>0.71816492886416505</v>
      </c>
      <c r="O30" s="44"/>
      <c r="P30" s="44">
        <v>0.71816492886416505</v>
      </c>
      <c r="Q30" s="45"/>
      <c r="R30" s="44">
        <v>20.314499999999999</v>
      </c>
      <c r="S30" s="50">
        <v>51</v>
      </c>
    </row>
    <row r="31" spans="1:19" ht="17.25" customHeight="1">
      <c r="A31" s="43">
        <v>2</v>
      </c>
      <c r="B31" s="43" t="s">
        <v>40</v>
      </c>
      <c r="C31" s="44">
        <f t="shared" si="3"/>
        <v>3.9736218487507999</v>
      </c>
      <c r="D31" s="44">
        <f t="shared" si="7"/>
        <v>3.3778799523106757</v>
      </c>
      <c r="E31" s="45">
        <f t="shared" si="8"/>
        <v>1</v>
      </c>
      <c r="F31" s="44">
        <v>1.9868109243754</v>
      </c>
      <c r="G31" s="122">
        <v>0.70739730855287797</v>
      </c>
      <c r="H31" s="45"/>
      <c r="I31" s="44">
        <v>1.9868109243754</v>
      </c>
      <c r="J31" s="122">
        <v>0.70739730855287797</v>
      </c>
      <c r="K31" s="45">
        <v>1</v>
      </c>
      <c r="L31" s="44">
        <v>0.65436177840164</v>
      </c>
      <c r="M31" s="45"/>
      <c r="N31" s="44">
        <v>0.65436177840164</v>
      </c>
      <c r="O31" s="45"/>
      <c r="P31" s="44">
        <v>0.65436177840164</v>
      </c>
      <c r="Q31" s="45"/>
      <c r="R31" s="44">
        <v>20.0715</v>
      </c>
      <c r="S31" s="50">
        <v>44</v>
      </c>
    </row>
    <row r="32" spans="1:19" ht="17.25" customHeight="1">
      <c r="A32" s="46">
        <v>3</v>
      </c>
      <c r="B32" s="43" t="s">
        <v>41</v>
      </c>
      <c r="C32" s="44">
        <f t="shared" si="3"/>
        <v>0</v>
      </c>
      <c r="D32" s="44">
        <f t="shared" si="7"/>
        <v>0</v>
      </c>
      <c r="E32" s="45">
        <f t="shared" si="8"/>
        <v>1</v>
      </c>
      <c r="F32" s="44">
        <v>0</v>
      </c>
      <c r="G32" s="44">
        <v>0</v>
      </c>
      <c r="H32" s="45"/>
      <c r="I32" s="44">
        <v>0</v>
      </c>
      <c r="J32" s="44">
        <v>0</v>
      </c>
      <c r="K32" s="45"/>
      <c r="L32" s="44">
        <v>0</v>
      </c>
      <c r="M32" s="45"/>
      <c r="N32" s="44">
        <v>0</v>
      </c>
      <c r="O32" s="45"/>
      <c r="P32" s="44">
        <v>0</v>
      </c>
      <c r="Q32" s="45">
        <v>1</v>
      </c>
      <c r="R32" s="44">
        <v>12.35388</v>
      </c>
      <c r="S32" s="50">
        <v>18</v>
      </c>
    </row>
  </sheetData>
  <mergeCells count="17">
    <mergeCell ref="A29:B29"/>
    <mergeCell ref="A3:A4"/>
    <mergeCell ref="B3:B4"/>
    <mergeCell ref="A5:B5"/>
    <mergeCell ref="A6:B6"/>
    <mergeCell ref="A13:B13"/>
    <mergeCell ref="A17:B17"/>
    <mergeCell ref="A23:B23"/>
    <mergeCell ref="A1:S1"/>
    <mergeCell ref="R2:S2"/>
    <mergeCell ref="C3:E3"/>
    <mergeCell ref="F3:H3"/>
    <mergeCell ref="I3:K3"/>
    <mergeCell ref="L3:M3"/>
    <mergeCell ref="N3:O3"/>
    <mergeCell ref="P3:Q3"/>
    <mergeCell ref="R3:S3"/>
  </mergeCells>
  <phoneticPr fontId="33" type="noConversion"/>
  <printOptions horizontalCentered="1"/>
  <pageMargins left="0.78740157480314998" right="0.78740157480314998" top="0.86614173228346403" bottom="0.78740157480314998" header="0.31496062992126" footer="0.31496062992126"/>
  <pageSetup paperSize="9" scale="80" fitToWidth="0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M10" sqref="M10"/>
    </sheetView>
  </sheetViews>
  <sheetFormatPr defaultColWidth="9" defaultRowHeight="13.5"/>
  <cols>
    <col min="1" max="1" width="5.75" customWidth="1"/>
    <col min="2" max="2" width="25.625" customWidth="1"/>
    <col min="3" max="3" width="9.625" customWidth="1"/>
    <col min="4" max="4" width="47.75" customWidth="1"/>
    <col min="5" max="5" width="10.125" customWidth="1"/>
    <col min="6" max="6" width="10.25" customWidth="1"/>
    <col min="7" max="7" width="8.375" customWidth="1"/>
    <col min="8" max="8" width="9.375" customWidth="1"/>
  </cols>
  <sheetData>
    <row r="1" spans="1:8" ht="29.1" customHeight="1">
      <c r="A1" s="104" t="s">
        <v>75</v>
      </c>
      <c r="B1" s="104"/>
      <c r="C1" s="104"/>
      <c r="D1" s="104"/>
      <c r="E1" s="104"/>
      <c r="F1" s="104"/>
      <c r="G1" s="104"/>
      <c r="H1" s="104"/>
    </row>
    <row r="2" spans="1:8" ht="18" customHeight="1">
      <c r="A2" s="3" t="s">
        <v>76</v>
      </c>
      <c r="B2" s="3"/>
      <c r="C2" s="4"/>
      <c r="D2" s="4"/>
      <c r="E2" s="4"/>
      <c r="F2" s="112" t="s">
        <v>77</v>
      </c>
      <c r="G2" s="112"/>
      <c r="H2" s="112"/>
    </row>
    <row r="3" spans="1:8" ht="24" customHeight="1">
      <c r="A3" s="117" t="s">
        <v>68</v>
      </c>
      <c r="B3" s="113" t="s">
        <v>78</v>
      </c>
      <c r="C3" s="113" t="s">
        <v>79</v>
      </c>
      <c r="D3" s="113" t="s">
        <v>80</v>
      </c>
      <c r="E3" s="113" t="s">
        <v>81</v>
      </c>
      <c r="F3" s="113"/>
      <c r="G3" s="113"/>
      <c r="H3" s="114"/>
    </row>
    <row r="4" spans="1:8" ht="48.95" customHeight="1">
      <c r="A4" s="118"/>
      <c r="B4" s="119"/>
      <c r="C4" s="119"/>
      <c r="D4" s="119"/>
      <c r="E4" s="6" t="s">
        <v>14</v>
      </c>
      <c r="F4" s="6" t="s">
        <v>82</v>
      </c>
      <c r="G4" s="6" t="s">
        <v>83</v>
      </c>
      <c r="H4" s="7" t="s">
        <v>84</v>
      </c>
    </row>
    <row r="5" spans="1:8" ht="27" customHeight="1">
      <c r="A5" s="115" t="s">
        <v>14</v>
      </c>
      <c r="B5" s="116"/>
      <c r="C5" s="8"/>
      <c r="D5" s="8"/>
      <c r="E5" s="9">
        <f>SUM(E6:E13)</f>
        <v>101.68199999999997</v>
      </c>
      <c r="F5" s="9">
        <f>SUM(F6:F13)</f>
        <v>31.525800512588571</v>
      </c>
      <c r="G5" s="9">
        <f>SUM(G6:G13)</f>
        <v>27.12915754560531</v>
      </c>
      <c r="H5" s="10">
        <f>SUM(H6:H13)</f>
        <v>43.027041941806097</v>
      </c>
    </row>
    <row r="6" spans="1:8" ht="27.75" customHeight="1">
      <c r="A6" s="5">
        <v>1</v>
      </c>
      <c r="B6" s="11" t="s">
        <v>85</v>
      </c>
      <c r="C6" s="12">
        <v>77</v>
      </c>
      <c r="D6" s="13" t="s">
        <v>100</v>
      </c>
      <c r="E6" s="14">
        <f>SUM(F6:H6)</f>
        <v>11.85</v>
      </c>
      <c r="F6" s="15">
        <f>(32*500+45*200)/10000+0.9</f>
        <v>3.4</v>
      </c>
      <c r="G6" s="15">
        <f>(32*2000+45*100)/10000</f>
        <v>6.85</v>
      </c>
      <c r="H6" s="16">
        <f>(32*500+45*200)/10000-0.9</f>
        <v>1.6</v>
      </c>
    </row>
    <row r="7" spans="1:8" s="1" customFormat="1" ht="39.950000000000003" customHeight="1">
      <c r="A7" s="17">
        <v>2</v>
      </c>
      <c r="B7" s="18" t="s">
        <v>86</v>
      </c>
      <c r="C7" s="12">
        <v>250</v>
      </c>
      <c r="D7" s="13" t="s">
        <v>101</v>
      </c>
      <c r="E7" s="15">
        <f t="shared" ref="E7:E13" si="0">SUM(F7:H7)</f>
        <v>19.009999999999998</v>
      </c>
      <c r="F7" s="19">
        <f>(18*500+42*240+15*500+35*240+140*200)/10000+1.1+1</f>
        <v>8.3979999999999997</v>
      </c>
      <c r="G7" s="19">
        <f>(18*1000+42*100+15*500+35*100+140*100)/10000</f>
        <v>4.72</v>
      </c>
      <c r="H7" s="20">
        <f>(18*500+42*460+15*500+35*460+140*200)/10000-1.1-1</f>
        <v>5.8919999999999995</v>
      </c>
    </row>
    <row r="8" spans="1:8" s="1" customFormat="1" ht="39.950000000000003" customHeight="1">
      <c r="A8" s="17">
        <v>3</v>
      </c>
      <c r="B8" s="18" t="s">
        <v>87</v>
      </c>
      <c r="C8" s="12">
        <v>293</v>
      </c>
      <c r="D8" s="13" t="s">
        <v>102</v>
      </c>
      <c r="E8" s="15">
        <f t="shared" si="0"/>
        <v>22.781999999999996</v>
      </c>
      <c r="F8" s="19">
        <f>(75.6*500+32.4*240+177*200)/10000</f>
        <v>8.0975999999999999</v>
      </c>
      <c r="G8" s="19">
        <f>(75.6*500+32.4*100+177*100)/10000</f>
        <v>5.8739999999999997</v>
      </c>
      <c r="H8" s="21">
        <f>(75.6*500+32.4*460+177*200)/10000</f>
        <v>8.8103999999999996</v>
      </c>
    </row>
    <row r="9" spans="1:8" s="2" customFormat="1" ht="31.15" customHeight="1">
      <c r="A9" s="17">
        <v>4</v>
      </c>
      <c r="B9" s="18" t="s">
        <v>88</v>
      </c>
      <c r="C9" s="12">
        <v>25</v>
      </c>
      <c r="D9" s="13" t="s">
        <v>89</v>
      </c>
      <c r="E9" s="14">
        <f t="shared" si="0"/>
        <v>5</v>
      </c>
      <c r="F9" s="15">
        <f>200*25/10000</f>
        <v>0.5</v>
      </c>
      <c r="G9" s="15">
        <f>1000*25/10000</f>
        <v>2.5</v>
      </c>
      <c r="H9" s="16">
        <f>800*25/10000</f>
        <v>2</v>
      </c>
    </row>
    <row r="10" spans="1:8" s="2" customFormat="1" ht="31.15" customHeight="1">
      <c r="A10" s="17">
        <v>5</v>
      </c>
      <c r="B10" s="18" t="s">
        <v>90</v>
      </c>
      <c r="C10" s="12">
        <v>75</v>
      </c>
      <c r="D10" s="13" t="s">
        <v>91</v>
      </c>
      <c r="E10" s="14">
        <f t="shared" si="0"/>
        <v>18.5</v>
      </c>
      <c r="F10" s="15">
        <f>(35*240+40*200)/10000+0.7</f>
        <v>2.34</v>
      </c>
      <c r="G10" s="15">
        <f>(35*500+40*100)/10000</f>
        <v>2.15</v>
      </c>
      <c r="H10" s="16">
        <f>(35*2260+40*1700)/10000-0.7</f>
        <v>14.010000000000002</v>
      </c>
    </row>
    <row r="11" spans="1:8" ht="31.15" customHeight="1">
      <c r="A11" s="17">
        <v>6</v>
      </c>
      <c r="B11" s="18" t="s">
        <v>92</v>
      </c>
      <c r="C11" s="12">
        <v>100</v>
      </c>
      <c r="D11" s="13" t="s">
        <v>93</v>
      </c>
      <c r="E11" s="14">
        <f t="shared" si="0"/>
        <v>2</v>
      </c>
      <c r="F11" s="15">
        <v>2</v>
      </c>
      <c r="G11" s="22"/>
      <c r="H11" s="23"/>
    </row>
    <row r="12" spans="1:8" ht="34.9" customHeight="1">
      <c r="A12" s="5">
        <v>7</v>
      </c>
      <c r="B12" s="11" t="s">
        <v>94</v>
      </c>
      <c r="C12" s="24">
        <v>100</v>
      </c>
      <c r="D12" s="11" t="s">
        <v>95</v>
      </c>
      <c r="E12" s="14">
        <f t="shared" si="0"/>
        <v>7.2</v>
      </c>
      <c r="F12" s="15">
        <f>(20*500+80*400)/10000</f>
        <v>4.2</v>
      </c>
      <c r="G12" s="15">
        <f>(20*300+80*300)/10000</f>
        <v>3</v>
      </c>
      <c r="H12" s="16"/>
    </row>
    <row r="13" spans="1:8" ht="31.15" customHeight="1">
      <c r="A13" s="25">
        <v>8</v>
      </c>
      <c r="B13" s="26" t="s">
        <v>96</v>
      </c>
      <c r="C13" s="27">
        <v>144</v>
      </c>
      <c r="D13" s="28" t="s">
        <v>97</v>
      </c>
      <c r="E13" s="29">
        <f t="shared" si="0"/>
        <v>15.33999999999998</v>
      </c>
      <c r="F13" s="30">
        <v>2.5902005125885701</v>
      </c>
      <c r="G13" s="30">
        <v>2.0351575456053101</v>
      </c>
      <c r="H13" s="31">
        <v>10.7146419418061</v>
      </c>
    </row>
  </sheetData>
  <mergeCells count="8">
    <mergeCell ref="A1:H1"/>
    <mergeCell ref="F2:H2"/>
    <mergeCell ref="E3:H3"/>
    <mergeCell ref="A5:B5"/>
    <mergeCell ref="A3:A4"/>
    <mergeCell ref="B3:B4"/>
    <mergeCell ref="C3:C4"/>
    <mergeCell ref="D3:D4"/>
  </mergeCells>
  <phoneticPr fontId="33" type="noConversion"/>
  <printOptions horizontalCentered="1" verticalCentered="1"/>
  <pageMargins left="0.75138888888888899" right="0.75138888888888899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3</vt:i4>
      </vt:variant>
    </vt:vector>
  </HeadingPairs>
  <TitlesOfParts>
    <vt:vector size="12" baseType="lpstr">
      <vt:lpstr>任务总表</vt:lpstr>
      <vt:lpstr>营造林及森林覆盖率分年度任务</vt:lpstr>
      <vt:lpstr>生态造林进度 </vt:lpstr>
      <vt:lpstr>生态经济林进度 </vt:lpstr>
      <vt:lpstr>村庄绿化和庭院经济林进度</vt:lpstr>
      <vt:lpstr>未成林抚育提升进度 </vt:lpstr>
      <vt:lpstr>退化草原生态修复进度</vt:lpstr>
      <vt:lpstr>湿地进度</vt:lpstr>
      <vt:lpstr>项目投资</vt:lpstr>
      <vt:lpstr>村庄绿化和庭院经济林进度!Print_Area</vt:lpstr>
      <vt:lpstr>项目投资!Print_Area</vt:lpstr>
      <vt:lpstr>湿地进度!Print_Titles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Administrator</cp:lastModifiedBy>
  <cp:lastPrinted>2020-07-27T03:54:00Z</cp:lastPrinted>
  <dcterms:created xsi:type="dcterms:W3CDTF">2020-04-26T11:25:00Z</dcterms:created>
  <dcterms:modified xsi:type="dcterms:W3CDTF">2020-08-13T03:54:47Z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